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Stavby\Protihluková opatření 2024 - IPO Vel.Mez\2 ZD\"/>
    </mc:Choice>
  </mc:AlternateContent>
  <bookViews>
    <workbookView xWindow="0" yWindow="0" windowWidth="23400" windowHeight="9315"/>
  </bookViews>
  <sheets>
    <sheet name="List1" sheetId="1" r:id="rId1"/>
  </sheets>
  <definedNames>
    <definedName name="_xlnm.Print_Area" localSheetId="0">List1!$A$1:$Y$50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7" i="1" l="1"/>
  <c r="K48" i="1" l="1"/>
  <c r="Y46" i="1"/>
  <c r="Y45" i="1"/>
  <c r="Y44" i="1"/>
  <c r="Y43" i="1"/>
  <c r="P45" i="1"/>
  <c r="P43" i="1"/>
  <c r="P37" i="1"/>
  <c r="Y41" i="1"/>
  <c r="P41" i="1"/>
  <c r="Y39" i="1"/>
  <c r="P39" i="1"/>
  <c r="Y34" i="1"/>
  <c r="Y33" i="1"/>
  <c r="Y32" i="1"/>
  <c r="P34" i="1"/>
  <c r="P35" i="1"/>
  <c r="P33" i="1"/>
  <c r="P32" i="1"/>
  <c r="Y29" i="1"/>
  <c r="Y28" i="1"/>
  <c r="Y27" i="1"/>
  <c r="Y26" i="1"/>
  <c r="Y25" i="1"/>
  <c r="P30" i="1"/>
  <c r="P29" i="1"/>
  <c r="P28" i="1"/>
  <c r="P27" i="1"/>
  <c r="P26" i="1"/>
  <c r="P24" i="1"/>
  <c r="P25" i="1"/>
  <c r="Y11" i="1"/>
  <c r="Y15" i="1"/>
  <c r="Y22" i="1"/>
  <c r="Y20" i="1"/>
  <c r="P23" i="1"/>
  <c r="P22" i="1"/>
  <c r="P20" i="1"/>
  <c r="P15" i="1"/>
  <c r="P11" i="1"/>
  <c r="Y47" i="1" l="1"/>
  <c r="Y42" i="1"/>
  <c r="Y40" i="1"/>
  <c r="Y38" i="1"/>
  <c r="Y36" i="1"/>
  <c r="Y35" i="1"/>
  <c r="Y31" i="1"/>
  <c r="Y30" i="1"/>
  <c r="Y24" i="1"/>
  <c r="Y23" i="1"/>
  <c r="Y21" i="1"/>
  <c r="Y19" i="1"/>
  <c r="Y18" i="1"/>
  <c r="Y17" i="1"/>
  <c r="Y16" i="1"/>
  <c r="Y14" i="1"/>
  <c r="Y13" i="1"/>
  <c r="Y12" i="1"/>
  <c r="Y10" i="1"/>
  <c r="Y9" i="1"/>
  <c r="P42" i="1"/>
  <c r="P40" i="1"/>
  <c r="P38" i="1"/>
  <c r="P36" i="1"/>
  <c r="P31" i="1"/>
  <c r="P21" i="1" l="1"/>
  <c r="P19" i="1"/>
  <c r="P17" i="1"/>
  <c r="P18" i="1"/>
  <c r="P16" i="1"/>
  <c r="P14" i="1"/>
  <c r="P13" i="1"/>
  <c r="P12" i="1"/>
  <c r="P10" i="1"/>
  <c r="P9" i="1"/>
  <c r="V40" i="1" l="1"/>
  <c r="V38" i="1"/>
  <c r="V36" i="1"/>
  <c r="V31" i="1"/>
  <c r="V24" i="1"/>
  <c r="V21" i="1"/>
  <c r="V19" i="1"/>
  <c r="V17" i="1"/>
  <c r="V16" i="1"/>
  <c r="V14" i="1"/>
  <c r="V12" i="1" l="1"/>
  <c r="Y48" i="1" l="1"/>
  <c r="V42" i="1" l="1"/>
  <c r="V9" i="1"/>
  <c r="V10" i="1"/>
</calcChain>
</file>

<file path=xl/sharedStrings.xml><?xml version="1.0" encoding="utf-8"?>
<sst xmlns="http://schemas.openxmlformats.org/spreadsheetml/2006/main" count="256" uniqueCount="75">
  <si>
    <t>Základní údaje</t>
  </si>
  <si>
    <t>Pasportizovaná  stávající okna</t>
  </si>
  <si>
    <t>Akustické požadavky</t>
  </si>
  <si>
    <t>Identif. objektu</t>
  </si>
  <si>
    <t>Komunikace č.</t>
  </si>
  <si>
    <t>Obec</t>
  </si>
  <si>
    <t>Ulice</t>
  </si>
  <si>
    <t>č.p/č.o</t>
  </si>
  <si>
    <t>Typ objektu</t>
  </si>
  <si>
    <t>Poloha fasády</t>
  </si>
  <si>
    <t>Počet oken celkem</t>
  </si>
  <si>
    <t>Rozměr oken</t>
  </si>
  <si>
    <t xml:space="preserve">Změřená - stávající </t>
  </si>
  <si>
    <t>Požadavek dle ČSN 730532 (laboratorní neprůzvučnost) + rezerva 2dB</t>
  </si>
  <si>
    <t>Rozdíl</t>
  </si>
  <si>
    <r>
      <t>R´</t>
    </r>
    <r>
      <rPr>
        <b/>
        <vertAlign val="subscript"/>
        <sz val="9"/>
        <rFont val="Arial"/>
        <family val="2"/>
        <charset val="238"/>
      </rPr>
      <t>w</t>
    </r>
  </si>
  <si>
    <r>
      <t>R</t>
    </r>
    <r>
      <rPr>
        <b/>
        <vertAlign val="subscript"/>
        <sz val="9"/>
        <rFont val="Arial"/>
        <family val="2"/>
        <charset val="238"/>
      </rPr>
      <t>wo</t>
    </r>
  </si>
  <si>
    <t>m</t>
  </si>
  <si>
    <t>dB</t>
  </si>
  <si>
    <t>bydlení</t>
  </si>
  <si>
    <t>x</t>
  </si>
  <si>
    <t>Počet místností celkem</t>
  </si>
  <si>
    <t>Objem místnosti</t>
  </si>
  <si>
    <t>Rozměr místnosti</t>
  </si>
  <si>
    <t>m3</t>
  </si>
  <si>
    <t xml:space="preserve">m </t>
  </si>
  <si>
    <t>Formulář pro rekapitulaci nabídkové ceny - Protihluková opatření 2024 - Realizace IPO - Velké Meziříčí</t>
  </si>
  <si>
    <t>II/602</t>
  </si>
  <si>
    <t>Velké Meziříčí</t>
  </si>
  <si>
    <t>Novosady</t>
  </si>
  <si>
    <t>1115/12</t>
  </si>
  <si>
    <t>Chráněná podlaží</t>
  </si>
  <si>
    <t>2.NP</t>
  </si>
  <si>
    <t>PCHÚ</t>
  </si>
  <si>
    <t>Památkově chráněné území - Městská památková zóna</t>
  </si>
  <si>
    <t>čelní</t>
  </si>
  <si>
    <t>1116/14</t>
  </si>
  <si>
    <t>1122/24</t>
  </si>
  <si>
    <t>1.NP</t>
  </si>
  <si>
    <t>1123/28</t>
  </si>
  <si>
    <t>96/48</t>
  </si>
  <si>
    <t>1189/17</t>
  </si>
  <si>
    <t>1181/25</t>
  </si>
  <si>
    <t>1178/29</t>
  </si>
  <si>
    <t>1891/43</t>
  </si>
  <si>
    <t>1249/115</t>
  </si>
  <si>
    <t>131/119</t>
  </si>
  <si>
    <t>Sokolovská</t>
  </si>
  <si>
    <t>785/44</t>
  </si>
  <si>
    <t>Karlov</t>
  </si>
  <si>
    <t>1469/14</t>
  </si>
  <si>
    <t>495/15</t>
  </si>
  <si>
    <t>Přímé nucené větrání akustickou štěrbinou v rámu okna</t>
  </si>
  <si>
    <t>Cena výměny okna bez akustické šterbiny (bez DPH)</t>
  </si>
  <si>
    <t>Nabídková cena celkem (bez DPH)</t>
  </si>
  <si>
    <t>3.NP</t>
  </si>
  <si>
    <t xml:space="preserve">II/602 Velké Meziříčí - výměna oken </t>
  </si>
  <si>
    <t>Poznámka</t>
  </si>
  <si>
    <t>Požadavky na nová okna</t>
  </si>
  <si>
    <t>V roce 2018 vydáno ZS č.j. VÝST/64307/2018-volfo/7935/2018 ze dne 9. 7. 2018  k obnově fasády včetně nových oken - stále platné, tzn. nová okna zúžený euro profil, dvoukřídlá členěná na 6 tabulek (pevné příčky, né lepené), profilovaná klapačka, barva středně hnědá (dle nových dveří v přízemí), distanční rámeček v barvě rámu, parapet a okapnice plechové bez bočních plastových krytek natřené v barvě oken, při výměně nenarušovat vnější omítky, respektovat hloubku osazení.</t>
  </si>
  <si>
    <t>Nová okna opět špaletová, zachovat stávaící barevnost i členení, ozdobné frézování (např. VEKRA ANTIK), distanční rámeček v barvě křídla, parapet a okapnice plechové bez boční plastových krytek natřené v barvě oken, při výměně nenarušit vnější omítky včetně parapetní římsy, respektovat hloubku osazení.</t>
  </si>
  <si>
    <t>V roce 2023 vydáno ZS č.j. VÝST/64560/2023-volfo /12723/2023 ze dne 16. 11. 2023 k rekonstrukci domu včetně nových oken-stále platné, tzn. nová okna zúžený euro profil, bez zdobení, členění zachováno, barva středně hnědá, distanční rámeček v barvě rámu, parapet a okapnice plechové bez bočních plastových krytek natřené v barvě oken, zachovat hloubku osazení.</t>
  </si>
  <si>
    <t>Nová okna zúžený euro profil, zachovat členění i barevnost (pevné příčky, né lepené), profilovaná klapačka, distanční rámeček v barvě rámu, parapet a okapnice plechové bez bočních plastových krytek natřené v barvě oken, při výměně nenarušit vnější omítky včetně parapetní římsy, respektovat hloubku osazení.</t>
  </si>
  <si>
    <t>Nová okna zúžený euro profil, zachovat barevnost, nově členění dvoukřídelé bez dalšího dělení (netypický čtvercový tvar), profilovaná klapačka, distanční rámeček v barvě rámu, parapet a okapnice plechové bez bočních plastových krytek natřené v barvě oken, při výměně nenarušit vnější omítky, respektovat hloubku osazení.</t>
  </si>
  <si>
    <t>Nová okna zúžený euro profil, zachovat barevnost, nově členění dvoukřídelé se šesti tabulkami (pevné příčky), profilovaná klapačka, distanční rámeček v barvě rámu, parapet a okapnice plechové bez bočních plastových krytek natřené v barvě oken, při výměně nenarušit vnější omítky, respektovat hloubku osazení.</t>
  </si>
  <si>
    <t>Nová okna zúžený euro profil, zachovat členění (pevné příčky, né lepené), barevnost středně hnědá, profilovaná klapačka, distanční rámeček v barvě rámu, parapet a okapnice plechové bez bočních plastových krytek natřené v barvě oken, při výměně nenarušit vnější omítky a podokenní římsu.</t>
  </si>
  <si>
    <t>Nové okno 1 ks v 1.NP zúžený euro profil, členění, včetně způsobu otevírání a profilované klapačky, stejné jako u dochovaných oken v 2. NP, barva středně hnědá, distanční rámeček v barvě rámu, parapet a okapnice plechové bez bočních plastových krytek natřené v barvě oken, při výměně nenarušovat vnější omítky, respektovat hloubku osazení.</t>
  </si>
  <si>
    <t>V roce 2023 vydáno ZS č.j. VÝST/8026/2023-volfo /273/2023 ze dne 9. 2. 2023 k obnově stávajícíh oken v 2. NP-stále platné-stávající tři okna v patře budou očištěna a natřena akrylovou barvou v odstínu středně hnědá. Dožilé poškozené prvky výplní budou nahrazeny stejným prvkem, stejné profilace a materiálu, kování bude zachováno. Do vnějšího okna bude vloženo dvojsklo s distančním rámečkem v barvě rámu,  parapet a okapnice plechové bez bočních plastových krytek natřené v barvě oken, při výměně nenarušovat vnější omítky a podokenní římsu, respektovat hloubku osazení.</t>
  </si>
  <si>
    <t>Nová okna dřevěná zúžený euro profil, zachovat barevnost i členění, distanční rámeček v barvě rámu, parapet a okapnice plechové bez bočních plastových krytek natřené v barvě oken, při výměně nenarušit vnější omítky, respektovat hloubku osazení.</t>
  </si>
  <si>
    <t>Nová okna zúžený euro profil, členění, barevnost (slonová kost), způsobu otevírání (ventilačka + křídla/křídla) a jednoduché hladké provedení stejné jako u dochovaných oken z doby výstavby, distanční rámeček v barvě rámu, parapet a okapnice plechové bez bočních plastových krytek (okapnice barva oken, parapet barva pozink), při výměně nenarušovat vnější omítky, respektovat hloubku osazení.</t>
  </si>
  <si>
    <t>Nová okna zúžený euro profil, členění, barevnost (středně hnědá), způsobu otevírání (dvě křídla) a jednoduché hladké provedení stejné jako u stávajících oken, distanční rámeček v barvě rámu, parapet a okapnice plechové bez bočních plastových kryteks nátěrem v bravě oken, při výměně nenarušovat vnější omítky, respektovat hloubku osazení.</t>
  </si>
  <si>
    <t>není v PCHÚ, plastová, barva hnědá a bílá, dělení viz. fotodokumentace ID 324</t>
  </si>
  <si>
    <t>není v PCHÚ, plastová, barva bílá, dělení viz. fotodokumentace ID 348</t>
  </si>
  <si>
    <t>není v PCHÚ, plastová, barva hnědá, dělení viz. fotodokumentace ID 390</t>
  </si>
  <si>
    <t>Cena provedení akustické štěrbiny v rámu okna (bez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</si>
</sst>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vertAlign val="subscript"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9"/>
      </right>
      <top/>
      <bottom style="hair">
        <color indexed="64"/>
      </bottom>
      <diagonal/>
    </border>
    <border>
      <left style="thin">
        <color indexed="9"/>
      </left>
      <right style="thin">
        <color indexed="9"/>
      </right>
      <top/>
      <bottom style="hair">
        <color indexed="64"/>
      </bottom>
      <diagonal/>
    </border>
    <border>
      <left style="thin">
        <color indexed="9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9"/>
      </right>
      <top/>
      <bottom style="medium">
        <color indexed="64"/>
      </bottom>
      <diagonal/>
    </border>
    <border>
      <left style="thin">
        <color indexed="9"/>
      </left>
      <right style="thin">
        <color indexed="9"/>
      </right>
      <top/>
      <bottom style="medium">
        <color indexed="64"/>
      </bottom>
      <diagonal/>
    </border>
    <border>
      <left style="thin">
        <color indexed="9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9"/>
      </right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20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6" fillId="3" borderId="12" xfId="2" applyFont="1" applyFill="1" applyBorder="1" applyAlignment="1">
      <alignment horizontal="center" vertical="center" wrapText="1"/>
    </xf>
    <xf numFmtId="0" fontId="6" fillId="3" borderId="27" xfId="2" applyFont="1" applyFill="1" applyBorder="1" applyAlignment="1">
      <alignment horizontal="center" vertical="center" wrapText="1"/>
    </xf>
    <xf numFmtId="0" fontId="5" fillId="0" borderId="43" xfId="2" applyFont="1" applyFill="1" applyBorder="1" applyAlignment="1">
      <alignment horizontal="center" vertical="center" wrapText="1"/>
    </xf>
    <xf numFmtId="0" fontId="4" fillId="0" borderId="44" xfId="2" applyFont="1" applyFill="1" applyBorder="1" applyAlignment="1">
      <alignment horizontal="center" vertical="center" wrapText="1"/>
    </xf>
    <xf numFmtId="49" fontId="4" fillId="0" borderId="44" xfId="2" applyNumberFormat="1" applyFont="1" applyFill="1" applyBorder="1" applyAlignment="1">
      <alignment horizontal="center" vertical="center" wrapText="1"/>
    </xf>
    <xf numFmtId="0" fontId="2" fillId="0" borderId="0" xfId="3" applyFont="1" applyBorder="1"/>
    <xf numFmtId="0" fontId="4" fillId="0" borderId="8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/>
    </xf>
    <xf numFmtId="1" fontId="2" fillId="0" borderId="0" xfId="1" applyNumberFormat="1" applyFont="1"/>
    <xf numFmtId="1" fontId="3" fillId="2" borderId="64" xfId="1" applyNumberFormat="1" applyFont="1" applyFill="1" applyBorder="1" applyAlignment="1">
      <alignment horizontal="center" vertical="center"/>
    </xf>
    <xf numFmtId="0" fontId="2" fillId="0" borderId="0" xfId="1" applyFont="1" applyFill="1"/>
    <xf numFmtId="4" fontId="3" fillId="2" borderId="3" xfId="1" applyNumberFormat="1" applyFont="1" applyFill="1" applyBorder="1" applyAlignment="1">
      <alignment horizontal="center" vertical="center"/>
    </xf>
    <xf numFmtId="0" fontId="5" fillId="0" borderId="37" xfId="2" applyFont="1" applyFill="1" applyBorder="1" applyAlignment="1">
      <alignment horizontal="center" vertical="center" wrapText="1"/>
    </xf>
    <xf numFmtId="0" fontId="4" fillId="0" borderId="38" xfId="2" applyFont="1" applyFill="1" applyBorder="1" applyAlignment="1">
      <alignment horizontal="center" vertical="center" wrapText="1"/>
    </xf>
    <xf numFmtId="49" fontId="4" fillId="0" borderId="38" xfId="2" applyNumberFormat="1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8" xfId="2" applyFont="1" applyFill="1" applyBorder="1" applyAlignment="1">
      <alignment horizontal="center" vertical="center"/>
    </xf>
    <xf numFmtId="1" fontId="5" fillId="0" borderId="38" xfId="2" applyNumberFormat="1" applyFont="1" applyFill="1" applyBorder="1" applyAlignment="1">
      <alignment horizontal="center" vertical="center"/>
    </xf>
    <xf numFmtId="2" fontId="4" fillId="0" borderId="53" xfId="2" applyNumberFormat="1" applyFont="1" applyFill="1" applyBorder="1" applyAlignment="1">
      <alignment horizontal="center" vertical="center"/>
    </xf>
    <xf numFmtId="2" fontId="4" fillId="0" borderId="54" xfId="2" applyNumberFormat="1" applyFont="1" applyFill="1" applyBorder="1" applyAlignment="1">
      <alignment horizontal="center" vertical="center"/>
    </xf>
    <xf numFmtId="2" fontId="4" fillId="0" borderId="55" xfId="2" applyNumberFormat="1" applyFont="1" applyFill="1" applyBorder="1" applyAlignment="1">
      <alignment horizontal="center" vertical="center"/>
    </xf>
    <xf numFmtId="0" fontId="4" fillId="0" borderId="38" xfId="0" applyNumberFormat="1" applyFont="1" applyFill="1" applyBorder="1" applyAlignment="1">
      <alignment horizontal="center" vertical="center"/>
    </xf>
    <xf numFmtId="0" fontId="5" fillId="0" borderId="38" xfId="2" applyNumberFormat="1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 wrapText="1"/>
    </xf>
    <xf numFmtId="0" fontId="4" fillId="0" borderId="44" xfId="2" applyFont="1" applyFill="1" applyBorder="1" applyAlignment="1">
      <alignment horizontal="center" vertical="center"/>
    </xf>
    <xf numFmtId="1" fontId="5" fillId="0" borderId="44" xfId="2" applyNumberFormat="1" applyFont="1" applyFill="1" applyBorder="1" applyAlignment="1">
      <alignment horizontal="center" vertical="center"/>
    </xf>
    <xf numFmtId="2" fontId="4" fillId="0" borderId="47" xfId="2" applyNumberFormat="1" applyFont="1" applyFill="1" applyBorder="1" applyAlignment="1">
      <alignment horizontal="center" vertical="center"/>
    </xf>
    <xf numFmtId="2" fontId="4" fillId="0" borderId="48" xfId="2" applyNumberFormat="1" applyFont="1" applyFill="1" applyBorder="1" applyAlignment="1">
      <alignment horizontal="center" vertical="center"/>
    </xf>
    <xf numFmtId="2" fontId="4" fillId="0" borderId="49" xfId="2" applyNumberFormat="1" applyFont="1" applyFill="1" applyBorder="1" applyAlignment="1">
      <alignment horizontal="center" vertical="center"/>
    </xf>
    <xf numFmtId="0" fontId="4" fillId="0" borderId="44" xfId="0" applyNumberFormat="1" applyFont="1" applyFill="1" applyBorder="1" applyAlignment="1">
      <alignment horizontal="center" vertical="center"/>
    </xf>
    <xf numFmtId="0" fontId="5" fillId="0" borderId="44" xfId="2" applyNumberFormat="1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4" fontId="2" fillId="0" borderId="50" xfId="1" applyNumberFormat="1" applyFont="1" applyFill="1" applyBorder="1" applyAlignment="1"/>
    <xf numFmtId="0" fontId="4" fillId="0" borderId="8" xfId="2" applyFont="1" applyFill="1" applyBorder="1" applyAlignment="1">
      <alignment horizontal="center" vertical="center"/>
    </xf>
    <xf numFmtId="1" fontId="5" fillId="0" borderId="8" xfId="2" applyNumberFormat="1" applyFont="1" applyFill="1" applyBorder="1" applyAlignment="1">
      <alignment horizontal="center" vertical="center"/>
    </xf>
    <xf numFmtId="2" fontId="4" fillId="0" borderId="67" xfId="2" applyNumberFormat="1" applyFont="1" applyFill="1" applyBorder="1" applyAlignment="1">
      <alignment horizontal="center" vertical="center"/>
    </xf>
    <xf numFmtId="2" fontId="4" fillId="0" borderId="68" xfId="2" applyNumberFormat="1" applyFont="1" applyFill="1" applyBorder="1" applyAlignment="1">
      <alignment horizontal="center" vertical="center"/>
    </xf>
    <xf numFmtId="2" fontId="4" fillId="0" borderId="69" xfId="2" applyNumberFormat="1" applyFont="1" applyFill="1" applyBorder="1" applyAlignment="1">
      <alignment horizontal="center" vertical="center"/>
    </xf>
    <xf numFmtId="4" fontId="2" fillId="0" borderId="70" xfId="1" applyNumberFormat="1" applyFont="1" applyFill="1" applyBorder="1" applyAlignment="1"/>
    <xf numFmtId="1" fontId="5" fillId="0" borderId="33" xfId="2" applyNumberFormat="1" applyFont="1" applyFill="1" applyBorder="1" applyAlignment="1">
      <alignment horizontal="center" vertical="center"/>
    </xf>
    <xf numFmtId="2" fontId="4" fillId="0" borderId="34" xfId="2" applyNumberFormat="1" applyFont="1" applyFill="1" applyBorder="1" applyAlignment="1">
      <alignment horizontal="center" vertical="center"/>
    </xf>
    <xf numFmtId="2" fontId="4" fillId="0" borderId="35" xfId="2" applyNumberFormat="1" applyFont="1" applyFill="1" applyBorder="1" applyAlignment="1">
      <alignment horizontal="center" vertical="center"/>
    </xf>
    <xf numFmtId="2" fontId="4" fillId="0" borderId="36" xfId="2" applyNumberFormat="1" applyFont="1" applyFill="1" applyBorder="1" applyAlignment="1">
      <alignment horizontal="center" vertical="center"/>
    </xf>
    <xf numFmtId="4" fontId="2" fillId="0" borderId="16" xfId="1" applyNumberFormat="1" applyFont="1" applyFill="1" applyBorder="1" applyAlignment="1"/>
    <xf numFmtId="1" fontId="5" fillId="0" borderId="59" xfId="2" applyNumberFormat="1" applyFont="1" applyFill="1" applyBorder="1" applyAlignment="1">
      <alignment horizontal="center" vertical="center"/>
    </xf>
    <xf numFmtId="2" fontId="4" fillId="0" borderId="60" xfId="2" applyNumberFormat="1" applyFont="1" applyFill="1" applyBorder="1" applyAlignment="1">
      <alignment horizontal="center" vertical="center"/>
    </xf>
    <xf numFmtId="2" fontId="4" fillId="0" borderId="61" xfId="2" applyNumberFormat="1" applyFont="1" applyFill="1" applyBorder="1" applyAlignment="1">
      <alignment horizontal="center" vertical="center"/>
    </xf>
    <xf numFmtId="2" fontId="4" fillId="0" borderId="62" xfId="2" applyNumberFormat="1" applyFont="1" applyFill="1" applyBorder="1" applyAlignment="1">
      <alignment horizontal="center" vertical="center"/>
    </xf>
    <xf numFmtId="4" fontId="2" fillId="0" borderId="63" xfId="1" applyNumberFormat="1" applyFont="1" applyFill="1" applyBorder="1" applyAlignment="1"/>
    <xf numFmtId="1" fontId="5" fillId="0" borderId="39" xfId="2" applyNumberFormat="1" applyFont="1" applyFill="1" applyBorder="1" applyAlignment="1">
      <alignment horizontal="center" vertical="center"/>
    </xf>
    <xf numFmtId="2" fontId="4" fillId="0" borderId="40" xfId="2" applyNumberFormat="1" applyFont="1" applyFill="1" applyBorder="1" applyAlignment="1">
      <alignment horizontal="center" vertical="center"/>
    </xf>
    <xf numFmtId="2" fontId="4" fillId="0" borderId="41" xfId="2" applyNumberFormat="1" applyFont="1" applyFill="1" applyBorder="1" applyAlignment="1">
      <alignment horizontal="center" vertical="center"/>
    </xf>
    <xf numFmtId="2" fontId="4" fillId="0" borderId="42" xfId="2" applyNumberFormat="1" applyFont="1" applyFill="1" applyBorder="1" applyAlignment="1">
      <alignment horizontal="center" vertical="center"/>
    </xf>
    <xf numFmtId="0" fontId="3" fillId="0" borderId="0" xfId="1" applyFont="1"/>
    <xf numFmtId="0" fontId="4" fillId="0" borderId="8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6" fillId="3" borderId="27" xfId="2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164" fontId="5" fillId="0" borderId="72" xfId="2" applyNumberFormat="1" applyFont="1" applyFill="1" applyBorder="1" applyAlignment="1">
      <alignment horizontal="center" vertical="center"/>
    </xf>
    <xf numFmtId="1" fontId="5" fillId="0" borderId="73" xfId="2" applyNumberFormat="1" applyFont="1" applyFill="1" applyBorder="1" applyAlignment="1">
      <alignment horizontal="center" vertical="center"/>
    </xf>
    <xf numFmtId="164" fontId="5" fillId="0" borderId="74" xfId="2" applyNumberFormat="1" applyFont="1" applyFill="1" applyBorder="1" applyAlignment="1">
      <alignment horizontal="center" vertical="center"/>
    </xf>
    <xf numFmtId="164" fontId="5" fillId="0" borderId="45" xfId="2" applyNumberFormat="1" applyFont="1" applyFill="1" applyBorder="1" applyAlignment="1">
      <alignment horizontal="center" vertical="center"/>
    </xf>
    <xf numFmtId="1" fontId="5" fillId="0" borderId="2" xfId="2" applyNumberFormat="1" applyFont="1" applyFill="1" applyBorder="1" applyAlignment="1">
      <alignment horizontal="center" vertical="center"/>
    </xf>
    <xf numFmtId="164" fontId="5" fillId="0" borderId="46" xfId="2" applyNumberFormat="1" applyFont="1" applyFill="1" applyBorder="1" applyAlignment="1">
      <alignment horizontal="center" vertical="center"/>
    </xf>
    <xf numFmtId="164" fontId="5" fillId="0" borderId="51" xfId="2" applyNumberFormat="1" applyFont="1" applyFill="1" applyBorder="1" applyAlignment="1">
      <alignment horizontal="center" vertical="center"/>
    </xf>
    <xf numFmtId="1" fontId="5" fillId="0" borderId="75" xfId="2" applyNumberFormat="1" applyFont="1" applyFill="1" applyBorder="1" applyAlignment="1">
      <alignment horizontal="center" vertical="center"/>
    </xf>
    <xf numFmtId="164" fontId="5" fillId="0" borderId="52" xfId="2" applyNumberFormat="1" applyFont="1" applyFill="1" applyBorder="1" applyAlignment="1">
      <alignment horizontal="center" vertical="center"/>
    </xf>
    <xf numFmtId="164" fontId="5" fillId="0" borderId="6" xfId="2" applyNumberFormat="1" applyFont="1" applyFill="1" applyBorder="1" applyAlignment="1">
      <alignment horizontal="center" vertical="center"/>
    </xf>
    <xf numFmtId="1" fontId="5" fillId="0" borderId="5" xfId="2" applyNumberFormat="1" applyFont="1" applyFill="1" applyBorder="1" applyAlignment="1">
      <alignment horizontal="center" vertical="center"/>
    </xf>
    <xf numFmtId="164" fontId="5" fillId="0" borderId="7" xfId="2" applyNumberFormat="1" applyFont="1" applyFill="1" applyBorder="1" applyAlignment="1">
      <alignment horizontal="center" vertical="center"/>
    </xf>
    <xf numFmtId="164" fontId="5" fillId="0" borderId="38" xfId="2" applyNumberFormat="1" applyFont="1" applyFill="1" applyBorder="1" applyAlignment="1">
      <alignment horizontal="center" vertical="center"/>
    </xf>
    <xf numFmtId="164" fontId="5" fillId="0" borderId="8" xfId="2" applyNumberFormat="1" applyFont="1" applyFill="1" applyBorder="1" applyAlignment="1">
      <alignment horizontal="center" vertical="center"/>
    </xf>
    <xf numFmtId="1" fontId="5" fillId="0" borderId="38" xfId="2" applyNumberFormat="1" applyFont="1" applyFill="1" applyBorder="1" applyAlignment="1">
      <alignment horizontal="center" vertical="center"/>
    </xf>
    <xf numFmtId="2" fontId="4" fillId="0" borderId="53" xfId="2" applyNumberFormat="1" applyFont="1" applyFill="1" applyBorder="1" applyAlignment="1">
      <alignment horizontal="center" vertical="center"/>
    </xf>
    <xf numFmtId="2" fontId="4" fillId="0" borderId="54" xfId="2" applyNumberFormat="1" applyFont="1" applyFill="1" applyBorder="1" applyAlignment="1">
      <alignment horizontal="center" vertical="center"/>
    </xf>
    <xf numFmtId="2" fontId="4" fillId="0" borderId="55" xfId="2" applyNumberFormat="1" applyFont="1" applyFill="1" applyBorder="1" applyAlignment="1">
      <alignment horizontal="center" vertical="center"/>
    </xf>
    <xf numFmtId="4" fontId="2" fillId="0" borderId="56" xfId="1" applyNumberFormat="1" applyFont="1" applyFill="1" applyBorder="1" applyAlignment="1"/>
    <xf numFmtId="0" fontId="4" fillId="0" borderId="38" xfId="2" applyFont="1" applyFill="1" applyBorder="1" applyAlignment="1">
      <alignment horizontal="center" vertical="center" wrapText="1"/>
    </xf>
    <xf numFmtId="0" fontId="4" fillId="0" borderId="38" xfId="2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1" fontId="5" fillId="0" borderId="21" xfId="2" applyNumberFormat="1" applyFont="1" applyFill="1" applyBorder="1" applyAlignment="1">
      <alignment horizontal="center" vertical="center"/>
    </xf>
    <xf numFmtId="164" fontId="5" fillId="0" borderId="21" xfId="2" applyNumberFormat="1" applyFont="1" applyFill="1" applyBorder="1" applyAlignment="1">
      <alignment horizontal="center" vertical="center"/>
    </xf>
    <xf numFmtId="164" fontId="5" fillId="0" borderId="22" xfId="2" applyNumberFormat="1" applyFont="1" applyFill="1" applyBorder="1" applyAlignment="1">
      <alignment horizontal="center" vertical="center"/>
    </xf>
    <xf numFmtId="1" fontId="5" fillId="0" borderId="23" xfId="2" applyNumberFormat="1" applyFont="1" applyFill="1" applyBorder="1" applyAlignment="1">
      <alignment horizontal="center" vertical="center"/>
    </xf>
    <xf numFmtId="164" fontId="5" fillId="0" borderId="24" xfId="2" applyNumberFormat="1" applyFont="1" applyFill="1" applyBorder="1" applyAlignment="1">
      <alignment horizontal="center" vertical="center"/>
    </xf>
    <xf numFmtId="4" fontId="4" fillId="0" borderId="51" xfId="0" applyNumberFormat="1" applyFont="1" applyFill="1" applyBorder="1" applyAlignment="1">
      <alignment horizontal="center" vertical="center"/>
    </xf>
    <xf numFmtId="4" fontId="4" fillId="0" borderId="45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38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center" vertical="center"/>
    </xf>
    <xf numFmtId="1" fontId="5" fillId="0" borderId="18" xfId="2" applyNumberFormat="1" applyFont="1" applyFill="1" applyBorder="1" applyAlignment="1">
      <alignment horizontal="center" vertical="center"/>
    </xf>
    <xf numFmtId="164" fontId="5" fillId="0" borderId="18" xfId="2" applyNumberFormat="1" applyFont="1" applyFill="1" applyBorder="1" applyAlignment="1">
      <alignment horizontal="center" vertical="center"/>
    </xf>
    <xf numFmtId="2" fontId="4" fillId="0" borderId="76" xfId="2" applyNumberFormat="1" applyFont="1" applyFill="1" applyBorder="1" applyAlignment="1">
      <alignment horizontal="center" vertical="center"/>
    </xf>
    <xf numFmtId="2" fontId="4" fillId="0" borderId="77" xfId="2" applyNumberFormat="1" applyFont="1" applyFill="1" applyBorder="1" applyAlignment="1">
      <alignment horizontal="center" vertical="center"/>
    </xf>
    <xf numFmtId="2" fontId="4" fillId="0" borderId="78" xfId="2" applyNumberFormat="1" applyFont="1" applyFill="1" applyBorder="1" applyAlignment="1">
      <alignment horizontal="center" vertical="center"/>
    </xf>
    <xf numFmtId="164" fontId="5" fillId="0" borderId="19" xfId="2" applyNumberFormat="1" applyFont="1" applyFill="1" applyBorder="1" applyAlignment="1">
      <alignment horizontal="center" vertical="center"/>
    </xf>
    <xf numFmtId="1" fontId="5" fillId="0" borderId="0" xfId="2" applyNumberFormat="1" applyFont="1" applyFill="1" applyBorder="1" applyAlignment="1">
      <alignment horizontal="center" vertical="center"/>
    </xf>
    <xf numFmtId="164" fontId="5" fillId="0" borderId="20" xfId="2" applyNumberFormat="1" applyFont="1" applyFill="1" applyBorder="1" applyAlignment="1">
      <alignment horizontal="center" vertical="center"/>
    </xf>
    <xf numFmtId="1" fontId="5" fillId="0" borderId="12" xfId="2" applyNumberFormat="1" applyFont="1" applyFill="1" applyBorder="1" applyAlignment="1">
      <alignment horizontal="center" vertical="center"/>
    </xf>
    <xf numFmtId="2" fontId="4" fillId="0" borderId="79" xfId="2" applyNumberFormat="1" applyFont="1" applyFill="1" applyBorder="1" applyAlignment="1">
      <alignment horizontal="center" vertical="center"/>
    </xf>
    <xf numFmtId="2" fontId="4" fillId="0" borderId="80" xfId="2" applyNumberFormat="1" applyFont="1" applyFill="1" applyBorder="1" applyAlignment="1">
      <alignment horizontal="center" vertical="center"/>
    </xf>
    <xf numFmtId="2" fontId="4" fillId="0" borderId="81" xfId="2" applyNumberFormat="1" applyFont="1" applyFill="1" applyBorder="1" applyAlignment="1">
      <alignment horizontal="center" vertical="center"/>
    </xf>
    <xf numFmtId="164" fontId="5" fillId="0" borderId="12" xfId="2" applyNumberFormat="1" applyFont="1" applyFill="1" applyBorder="1" applyAlignment="1">
      <alignment horizontal="center" vertical="center"/>
    </xf>
    <xf numFmtId="164" fontId="5" fillId="0" borderId="57" xfId="2" applyNumberFormat="1" applyFont="1" applyFill="1" applyBorder="1" applyAlignment="1">
      <alignment horizontal="center" vertical="center"/>
    </xf>
    <xf numFmtId="1" fontId="5" fillId="0" borderId="82" xfId="2" applyNumberFormat="1" applyFont="1" applyFill="1" applyBorder="1" applyAlignment="1">
      <alignment horizontal="center" vertical="center"/>
    </xf>
    <xf numFmtId="164" fontId="5" fillId="0" borderId="58" xfId="2" applyNumberFormat="1" applyFont="1" applyFill="1" applyBorder="1" applyAlignment="1">
      <alignment horizontal="center" vertical="center"/>
    </xf>
    <xf numFmtId="4" fontId="4" fillId="0" borderId="57" xfId="0" applyNumberFormat="1" applyFont="1" applyFill="1" applyBorder="1" applyAlignment="1">
      <alignment horizontal="center" vertical="center"/>
    </xf>
    <xf numFmtId="4" fontId="2" fillId="0" borderId="83" xfId="1" applyNumberFormat="1" applyFont="1" applyFill="1" applyBorder="1" applyAlignment="1"/>
    <xf numFmtId="4" fontId="4" fillId="0" borderId="21" xfId="0" applyNumberFormat="1" applyFont="1" applyFill="1" applyBorder="1" applyAlignment="1">
      <alignment horizontal="center" vertical="center"/>
    </xf>
    <xf numFmtId="1" fontId="5" fillId="0" borderId="11" xfId="2" applyNumberFormat="1" applyFont="1" applyFill="1" applyBorder="1" applyAlignment="1">
      <alignment horizontal="center" vertical="center"/>
    </xf>
    <xf numFmtId="2" fontId="4" fillId="0" borderId="84" xfId="2" applyNumberFormat="1" applyFont="1" applyFill="1" applyBorder="1" applyAlignment="1">
      <alignment horizontal="center" vertical="center"/>
    </xf>
    <xf numFmtId="2" fontId="4" fillId="0" borderId="85" xfId="2" applyNumberFormat="1" applyFont="1" applyFill="1" applyBorder="1" applyAlignment="1">
      <alignment horizontal="center" vertical="center"/>
    </xf>
    <xf numFmtId="2" fontId="4" fillId="0" borderId="86" xfId="2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11" fillId="0" borderId="51" xfId="2" applyFont="1" applyFill="1" applyBorder="1" applyAlignment="1">
      <alignment horizontal="center" vertical="center" wrapText="1"/>
    </xf>
    <xf numFmtId="0" fontId="11" fillId="0" borderId="45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5" fillId="0" borderId="65" xfId="2" applyFont="1" applyFill="1" applyBorder="1" applyAlignment="1">
      <alignment horizontal="center" vertical="center" wrapText="1"/>
    </xf>
    <xf numFmtId="0" fontId="5" fillId="0" borderId="17" xfId="2" applyFont="1" applyFill="1" applyBorder="1" applyAlignment="1">
      <alignment horizontal="center" vertical="center" wrapText="1"/>
    </xf>
    <xf numFmtId="0" fontId="5" fillId="0" borderId="37" xfId="2" applyFont="1" applyFill="1" applyBorder="1" applyAlignment="1">
      <alignment horizontal="center" vertical="center" wrapText="1"/>
    </xf>
    <xf numFmtId="0" fontId="4" fillId="0" borderId="66" xfId="2" applyFont="1" applyFill="1" applyBorder="1" applyAlignment="1">
      <alignment horizontal="center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4" fillId="0" borderId="38" xfId="2" applyFont="1" applyFill="1" applyBorder="1" applyAlignment="1">
      <alignment horizontal="center" vertical="center" wrapText="1"/>
    </xf>
    <xf numFmtId="49" fontId="4" fillId="0" borderId="66" xfId="2" applyNumberFormat="1" applyFont="1" applyFill="1" applyBorder="1" applyAlignment="1">
      <alignment horizontal="center" vertical="center" wrapText="1"/>
    </xf>
    <xf numFmtId="49" fontId="4" fillId="0" borderId="18" xfId="2" applyNumberFormat="1" applyFont="1" applyFill="1" applyBorder="1" applyAlignment="1">
      <alignment horizontal="center" vertical="center" wrapText="1"/>
    </xf>
    <xf numFmtId="49" fontId="4" fillId="0" borderId="38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/>
    </xf>
    <xf numFmtId="0" fontId="6" fillId="3" borderId="5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6" fillId="3" borderId="8" xfId="2" applyFont="1" applyFill="1" applyBorder="1" applyAlignment="1">
      <alignment horizontal="center" vertical="center" wrapText="1"/>
    </xf>
    <xf numFmtId="0" fontId="8" fillId="3" borderId="9" xfId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textRotation="90" wrapText="1"/>
    </xf>
    <xf numFmtId="0" fontId="6" fillId="3" borderId="17" xfId="2" applyFont="1" applyFill="1" applyBorder="1" applyAlignment="1">
      <alignment horizontal="center" vertical="center" textRotation="90" wrapText="1"/>
    </xf>
    <xf numFmtId="0" fontId="6" fillId="3" borderId="25" xfId="2" applyFont="1" applyFill="1" applyBorder="1" applyAlignment="1">
      <alignment horizontal="center" vertical="center" textRotation="90" wrapText="1"/>
    </xf>
    <xf numFmtId="0" fontId="6" fillId="3" borderId="11" xfId="2" applyFont="1" applyFill="1" applyBorder="1" applyAlignment="1">
      <alignment horizontal="center" vertical="center" textRotation="90" wrapText="1"/>
    </xf>
    <xf numFmtId="0" fontId="6" fillId="3" borderId="18" xfId="2" applyFont="1" applyFill="1" applyBorder="1" applyAlignment="1">
      <alignment horizontal="center" vertical="center" textRotation="90" wrapText="1"/>
    </xf>
    <xf numFmtId="0" fontId="6" fillId="3" borderId="26" xfId="2" applyFont="1" applyFill="1" applyBorder="1" applyAlignment="1">
      <alignment horizontal="center" vertical="center" textRotation="90" wrapText="1"/>
    </xf>
    <xf numFmtId="0" fontId="6" fillId="3" borderId="11" xfId="2" applyFont="1" applyFill="1" applyBorder="1" applyAlignment="1">
      <alignment horizontal="center" vertical="center" wrapText="1"/>
    </xf>
    <xf numFmtId="0" fontId="6" fillId="3" borderId="18" xfId="2" applyFont="1" applyFill="1" applyBorder="1" applyAlignment="1">
      <alignment horizontal="center" vertical="center" wrapText="1"/>
    </xf>
    <xf numFmtId="0" fontId="6" fillId="3" borderId="26" xfId="2" applyFont="1" applyFill="1" applyBorder="1" applyAlignment="1">
      <alignment horizontal="center" vertical="center" wrapText="1"/>
    </xf>
    <xf numFmtId="1" fontId="6" fillId="3" borderId="12" xfId="2" applyNumberFormat="1" applyFont="1" applyFill="1" applyBorder="1" applyAlignment="1">
      <alignment horizontal="center" vertical="center" wrapText="1"/>
    </xf>
    <xf numFmtId="1" fontId="6" fillId="3" borderId="27" xfId="2" applyNumberFormat="1" applyFont="1" applyFill="1" applyBorder="1" applyAlignment="1">
      <alignment horizontal="center" vertical="center" wrapText="1"/>
    </xf>
    <xf numFmtId="0" fontId="6" fillId="3" borderId="13" xfId="2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6" fillId="3" borderId="19" xfId="2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6" fillId="3" borderId="12" xfId="2" applyFont="1" applyFill="1" applyBorder="1" applyAlignment="1">
      <alignment horizontal="center" vertical="center" wrapText="1"/>
    </xf>
    <xf numFmtId="0" fontId="6" fillId="3" borderId="21" xfId="2" applyFont="1" applyFill="1" applyBorder="1" applyAlignment="1">
      <alignment horizontal="center" vertical="center" wrapText="1"/>
    </xf>
    <xf numFmtId="0" fontId="6" fillId="3" borderId="29" xfId="2" applyFont="1" applyFill="1" applyBorder="1" applyAlignment="1">
      <alignment horizontal="center" vertical="center" wrapText="1"/>
    </xf>
    <xf numFmtId="0" fontId="6" fillId="3" borderId="30" xfId="2" applyFont="1" applyFill="1" applyBorder="1" applyAlignment="1">
      <alignment horizontal="center" vertical="center" wrapText="1"/>
    </xf>
    <xf numFmtId="0" fontId="6" fillId="3" borderId="31" xfId="2" applyFont="1" applyFill="1" applyBorder="1" applyAlignment="1">
      <alignment horizontal="center" vertical="center" wrapText="1"/>
    </xf>
    <xf numFmtId="0" fontId="8" fillId="3" borderId="66" xfId="1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4" fillId="0" borderId="66" xfId="0" applyNumberFormat="1" applyFont="1" applyFill="1" applyBorder="1" applyAlignment="1">
      <alignment horizontal="center" vertical="center"/>
    </xf>
    <xf numFmtId="0" fontId="4" fillId="0" borderId="38" xfId="0" applyNumberFormat="1" applyFont="1" applyFill="1" applyBorder="1" applyAlignment="1">
      <alignment horizontal="center" vertical="center"/>
    </xf>
    <xf numFmtId="0" fontId="5" fillId="0" borderId="66" xfId="2" applyNumberFormat="1" applyFont="1" applyFill="1" applyBorder="1" applyAlignment="1">
      <alignment horizontal="center" vertical="center"/>
    </xf>
    <xf numFmtId="0" fontId="5" fillId="0" borderId="38" xfId="2" applyNumberFormat="1" applyFont="1" applyFill="1" applyBorder="1" applyAlignment="1">
      <alignment horizontal="center" vertical="center"/>
    </xf>
    <xf numFmtId="0" fontId="11" fillId="0" borderId="66" xfId="2" applyFont="1" applyFill="1" applyBorder="1" applyAlignment="1">
      <alignment horizontal="center" vertical="center" wrapText="1"/>
    </xf>
    <xf numFmtId="0" fontId="11" fillId="0" borderId="38" xfId="2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4" fillId="0" borderId="18" xfId="2" applyFont="1" applyFill="1" applyBorder="1" applyAlignment="1">
      <alignment horizontal="center" vertical="center"/>
    </xf>
    <xf numFmtId="0" fontId="4" fillId="0" borderId="38" xfId="2" applyFont="1" applyFill="1" applyBorder="1" applyAlignment="1">
      <alignment horizontal="center" vertical="center"/>
    </xf>
    <xf numFmtId="1" fontId="5" fillId="0" borderId="11" xfId="2" applyNumberFormat="1" applyFont="1" applyFill="1" applyBorder="1" applyAlignment="1">
      <alignment horizontal="center" vertical="center"/>
    </xf>
    <xf numFmtId="1" fontId="5" fillId="0" borderId="18" xfId="2" applyNumberFormat="1" applyFont="1" applyFill="1" applyBorder="1" applyAlignment="1">
      <alignment horizontal="center" vertical="center"/>
    </xf>
    <xf numFmtId="1" fontId="5" fillId="0" borderId="38" xfId="2" applyNumberFormat="1" applyFont="1" applyFill="1" applyBorder="1" applyAlignment="1">
      <alignment horizontal="center" vertical="center"/>
    </xf>
    <xf numFmtId="164" fontId="5" fillId="0" borderId="11" xfId="2" applyNumberFormat="1" applyFont="1" applyFill="1" applyBorder="1" applyAlignment="1">
      <alignment horizontal="center" vertical="center"/>
    </xf>
    <xf numFmtId="164" fontId="5" fillId="0" borderId="18" xfId="2" applyNumberFormat="1" applyFont="1" applyFill="1" applyBorder="1" applyAlignment="1">
      <alignment horizontal="center" vertical="center"/>
    </xf>
    <xf numFmtId="164" fontId="5" fillId="0" borderId="38" xfId="2" applyNumberFormat="1" applyFont="1" applyFill="1" applyBorder="1" applyAlignment="1">
      <alignment horizontal="center" vertical="center"/>
    </xf>
    <xf numFmtId="164" fontId="5" fillId="0" borderId="13" xfId="2" applyNumberFormat="1" applyFont="1" applyFill="1" applyBorder="1" applyAlignment="1">
      <alignment horizontal="center" vertical="center"/>
    </xf>
    <xf numFmtId="164" fontId="5" fillId="0" borderId="51" xfId="2" applyNumberFormat="1" applyFont="1" applyFill="1" applyBorder="1" applyAlignment="1">
      <alignment horizontal="center" vertical="center"/>
    </xf>
    <xf numFmtId="164" fontId="5" fillId="0" borderId="14" xfId="2" applyNumberFormat="1" applyFont="1" applyFill="1" applyBorder="1" applyAlignment="1">
      <alignment horizontal="center" vertical="center"/>
    </xf>
    <xf numFmtId="164" fontId="5" fillId="0" borderId="52" xfId="2" applyNumberFormat="1" applyFont="1" applyFill="1" applyBorder="1" applyAlignment="1">
      <alignment horizontal="center" vertical="center"/>
    </xf>
    <xf numFmtId="1" fontId="5" fillId="0" borderId="15" xfId="2" applyNumberFormat="1" applyFont="1" applyFill="1" applyBorder="1" applyAlignment="1">
      <alignment horizontal="center" vertical="center"/>
    </xf>
    <xf numFmtId="1" fontId="5" fillId="0" borderId="75" xfId="2" applyNumberFormat="1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center" vertical="center" wrapText="1"/>
    </xf>
    <xf numFmtId="0" fontId="4" fillId="0" borderId="66" xfId="2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center" vertical="center"/>
    </xf>
    <xf numFmtId="1" fontId="5" fillId="0" borderId="21" xfId="2" applyNumberFormat="1" applyFont="1" applyFill="1" applyBorder="1" applyAlignment="1">
      <alignment horizontal="center" vertical="center"/>
    </xf>
    <xf numFmtId="164" fontId="5" fillId="0" borderId="21" xfId="2" applyNumberFormat="1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/>
    </xf>
    <xf numFmtId="0" fontId="5" fillId="0" borderId="18" xfId="2" applyNumberFormat="1" applyFont="1" applyFill="1" applyBorder="1" applyAlignment="1">
      <alignment horizontal="center" vertical="center"/>
    </xf>
    <xf numFmtId="0" fontId="4" fillId="0" borderId="71" xfId="2" applyFont="1" applyFill="1" applyBorder="1" applyAlignment="1">
      <alignment horizontal="center" vertical="center" wrapText="1"/>
    </xf>
    <xf numFmtId="0" fontId="4" fillId="0" borderId="51" xfId="2" applyFont="1" applyFill="1" applyBorder="1" applyAlignment="1">
      <alignment horizontal="center" vertical="center" wrapText="1"/>
    </xf>
    <xf numFmtId="0" fontId="11" fillId="0" borderId="71" xfId="2" applyFont="1" applyFill="1" applyBorder="1" applyAlignment="1">
      <alignment horizontal="center" vertical="center" wrapText="1"/>
    </xf>
    <xf numFmtId="0" fontId="11" fillId="0" borderId="51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6" fillId="3" borderId="27" xfId="2" applyFont="1" applyFill="1" applyBorder="1" applyAlignment="1">
      <alignment horizontal="center" vertical="center" wrapText="1"/>
    </xf>
    <xf numFmtId="0" fontId="6" fillId="3" borderId="28" xfId="2" applyFont="1" applyFill="1" applyBorder="1" applyAlignment="1">
      <alignment horizontal="center" vertical="center" wrapText="1"/>
    </xf>
    <xf numFmtId="0" fontId="11" fillId="0" borderId="18" xfId="2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2"/>
    <cellStyle name="normální_Sumář výměna oken Jaroměice n.R. vč. rozměrů oken PLAST_Pasportizovaná okna - sumář vč rozměrů PLAST do VŘ_Pasportizovaná okna - sumář vč rozměrů EURO Jihl do VŘ_Pasportizovaná okna - sumář vč rozměrů EURO JI, JAR do VŘ" xfId="1"/>
    <cellStyle name="normální_Sumář výměna oken Jaroměice n.R. vč. rozměrů oken PLAST_Pasportizovaná okna - sumář vč rozměrů PLAST do VŘ_Pasportizovaná okna - sumář vč rozměrů EURO V Důlkách_Pasportizovaná okna - sumář vč rozměrů EURO V Důlkách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tabSelected="1" topLeftCell="C25" zoomScaleNormal="100" zoomScalePageLayoutView="80" workbookViewId="0">
      <selection activeCell="Y41" sqref="Y41"/>
    </sheetView>
  </sheetViews>
  <sheetFormatPr defaultRowHeight="12.75" x14ac:dyDescent="0.2"/>
  <cols>
    <col min="1" max="1" width="5.5703125" style="1" customWidth="1"/>
    <col min="2" max="2" width="5.28515625" style="1" customWidth="1"/>
    <col min="3" max="3" width="9.7109375" style="1" customWidth="1"/>
    <col min="4" max="4" width="9.42578125" style="1" customWidth="1"/>
    <col min="5" max="5" width="7.28515625" style="1" customWidth="1"/>
    <col min="6" max="6" width="6.5703125" style="1" customWidth="1"/>
    <col min="7" max="7" width="5.140625" style="1" customWidth="1"/>
    <col min="8" max="8" width="10.7109375" style="1" customWidth="1"/>
    <col min="9" max="9" width="15.7109375" style="1" customWidth="1"/>
    <col min="10" max="10" width="50.7109375" style="1" customWidth="1"/>
    <col min="11" max="11" width="8.28515625" style="11" customWidth="1"/>
    <col min="12" max="12" width="6" style="1" customWidth="1"/>
    <col min="13" max="13" width="1.42578125" style="1" customWidth="1"/>
    <col min="14" max="14" width="5.140625" style="1" customWidth="1"/>
    <col min="15" max="17" width="9.140625" style="1"/>
    <col min="18" max="18" width="1.7109375" style="1" customWidth="1"/>
    <col min="19" max="19" width="9.140625" style="1"/>
    <col min="20" max="20" width="9.42578125" style="1" customWidth="1"/>
    <col min="21" max="21" width="15.140625" style="1" customWidth="1"/>
    <col min="22" max="22" width="5.7109375" style="1" customWidth="1"/>
    <col min="23" max="25" width="20.140625" style="1" customWidth="1"/>
    <col min="26" max="16384" width="9.140625" style="1"/>
  </cols>
  <sheetData>
    <row r="1" spans="1:25" s="2" customFormat="1" ht="38.25" customHeight="1" thickBot="1" x14ac:dyDescent="0.3">
      <c r="A1" s="132" t="s">
        <v>26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25" ht="38.25" customHeight="1" thickBot="1" x14ac:dyDescent="0.25">
      <c r="A2" s="132" t="s">
        <v>56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4"/>
    </row>
    <row r="3" spans="1:25" s="2" customFormat="1" ht="30" customHeight="1" x14ac:dyDescent="0.25">
      <c r="A3" s="135" t="s">
        <v>0</v>
      </c>
      <c r="B3" s="136"/>
      <c r="C3" s="136"/>
      <c r="D3" s="136"/>
      <c r="E3" s="136"/>
      <c r="F3" s="136"/>
      <c r="G3" s="136"/>
      <c r="H3" s="10"/>
      <c r="I3" s="137" t="s">
        <v>1</v>
      </c>
      <c r="J3" s="138"/>
      <c r="K3" s="138"/>
      <c r="L3" s="138"/>
      <c r="M3" s="139"/>
      <c r="N3" s="139"/>
      <c r="O3" s="137" t="s">
        <v>52</v>
      </c>
      <c r="P3" s="138"/>
      <c r="Q3" s="138"/>
      <c r="R3" s="138"/>
      <c r="S3" s="215"/>
      <c r="T3" s="140" t="s">
        <v>2</v>
      </c>
      <c r="U3" s="140"/>
      <c r="V3" s="140"/>
      <c r="W3" s="169" t="s">
        <v>53</v>
      </c>
      <c r="X3" s="169" t="s">
        <v>74</v>
      </c>
      <c r="Y3" s="141" t="s">
        <v>54</v>
      </c>
    </row>
    <row r="4" spans="1:25" ht="15" customHeight="1" x14ac:dyDescent="0.2">
      <c r="A4" s="144" t="s">
        <v>3</v>
      </c>
      <c r="B4" s="147" t="s">
        <v>4</v>
      </c>
      <c r="C4" s="150" t="s">
        <v>5</v>
      </c>
      <c r="D4" s="150" t="s">
        <v>6</v>
      </c>
      <c r="E4" s="150" t="s">
        <v>7</v>
      </c>
      <c r="F4" s="147" t="s">
        <v>8</v>
      </c>
      <c r="G4" s="147" t="s">
        <v>31</v>
      </c>
      <c r="H4" s="150" t="s">
        <v>57</v>
      </c>
      <c r="I4" s="164" t="s">
        <v>9</v>
      </c>
      <c r="J4" s="155" t="s">
        <v>58</v>
      </c>
      <c r="K4" s="153" t="s">
        <v>10</v>
      </c>
      <c r="L4" s="155" t="s">
        <v>11</v>
      </c>
      <c r="M4" s="156"/>
      <c r="N4" s="157"/>
      <c r="O4" s="150" t="s">
        <v>21</v>
      </c>
      <c r="P4" s="150" t="s">
        <v>22</v>
      </c>
      <c r="Q4" s="155" t="s">
        <v>23</v>
      </c>
      <c r="R4" s="156"/>
      <c r="S4" s="157"/>
      <c r="T4" s="164" t="s">
        <v>12</v>
      </c>
      <c r="U4" s="150" t="s">
        <v>13</v>
      </c>
      <c r="V4" s="150" t="s">
        <v>14</v>
      </c>
      <c r="W4" s="170"/>
      <c r="X4" s="170"/>
      <c r="Y4" s="142"/>
    </row>
    <row r="5" spans="1:25" ht="25.5" customHeight="1" x14ac:dyDescent="0.2">
      <c r="A5" s="145"/>
      <c r="B5" s="148"/>
      <c r="C5" s="151"/>
      <c r="D5" s="151"/>
      <c r="E5" s="151"/>
      <c r="F5" s="148"/>
      <c r="G5" s="148"/>
      <c r="H5" s="151"/>
      <c r="I5" s="164"/>
      <c r="J5" s="158"/>
      <c r="K5" s="153"/>
      <c r="L5" s="158"/>
      <c r="M5" s="159"/>
      <c r="N5" s="160"/>
      <c r="O5" s="151"/>
      <c r="P5" s="151"/>
      <c r="Q5" s="158"/>
      <c r="R5" s="159"/>
      <c r="S5" s="160"/>
      <c r="T5" s="164"/>
      <c r="U5" s="151"/>
      <c r="V5" s="151"/>
      <c r="W5" s="170"/>
      <c r="X5" s="170"/>
      <c r="Y5" s="142"/>
    </row>
    <row r="6" spans="1:25" ht="21.75" customHeight="1" x14ac:dyDescent="0.2">
      <c r="A6" s="145"/>
      <c r="B6" s="148"/>
      <c r="C6" s="151"/>
      <c r="D6" s="151"/>
      <c r="E6" s="151"/>
      <c r="F6" s="148"/>
      <c r="G6" s="148"/>
      <c r="H6" s="151"/>
      <c r="I6" s="164"/>
      <c r="J6" s="158"/>
      <c r="K6" s="153"/>
      <c r="L6" s="158"/>
      <c r="M6" s="159"/>
      <c r="N6" s="160"/>
      <c r="O6" s="151"/>
      <c r="P6" s="151"/>
      <c r="Q6" s="158"/>
      <c r="R6" s="159"/>
      <c r="S6" s="160"/>
      <c r="T6" s="164"/>
      <c r="U6" s="165"/>
      <c r="V6" s="151"/>
      <c r="W6" s="170"/>
      <c r="X6" s="170"/>
      <c r="Y6" s="142"/>
    </row>
    <row r="7" spans="1:25" ht="15" customHeight="1" x14ac:dyDescent="0.2">
      <c r="A7" s="145"/>
      <c r="B7" s="148"/>
      <c r="C7" s="151"/>
      <c r="D7" s="151"/>
      <c r="E7" s="151"/>
      <c r="F7" s="148"/>
      <c r="G7" s="148"/>
      <c r="H7" s="151"/>
      <c r="I7" s="164"/>
      <c r="J7" s="158"/>
      <c r="K7" s="153"/>
      <c r="L7" s="161"/>
      <c r="M7" s="162"/>
      <c r="N7" s="163"/>
      <c r="O7" s="151"/>
      <c r="P7" s="165"/>
      <c r="Q7" s="161"/>
      <c r="R7" s="162"/>
      <c r="S7" s="163"/>
      <c r="T7" s="3" t="s">
        <v>15</v>
      </c>
      <c r="U7" s="3" t="s">
        <v>16</v>
      </c>
      <c r="V7" s="165"/>
      <c r="W7" s="170"/>
      <c r="X7" s="170"/>
      <c r="Y7" s="142"/>
    </row>
    <row r="8" spans="1:25" ht="38.25" customHeight="1" thickBot="1" x14ac:dyDescent="0.25">
      <c r="A8" s="146"/>
      <c r="B8" s="149"/>
      <c r="C8" s="152"/>
      <c r="D8" s="152"/>
      <c r="E8" s="152"/>
      <c r="F8" s="149"/>
      <c r="G8" s="149"/>
      <c r="H8" s="152"/>
      <c r="I8" s="217"/>
      <c r="J8" s="218"/>
      <c r="K8" s="154"/>
      <c r="L8" s="166" t="s">
        <v>17</v>
      </c>
      <c r="M8" s="167"/>
      <c r="N8" s="168"/>
      <c r="O8" s="152"/>
      <c r="P8" s="60" t="s">
        <v>24</v>
      </c>
      <c r="Q8" s="166" t="s">
        <v>25</v>
      </c>
      <c r="R8" s="167"/>
      <c r="S8" s="168"/>
      <c r="T8" s="4" t="s">
        <v>18</v>
      </c>
      <c r="U8" s="4" t="s">
        <v>18</v>
      </c>
      <c r="V8" s="4" t="s">
        <v>18</v>
      </c>
      <c r="W8" s="171"/>
      <c r="X8" s="171"/>
      <c r="Y8" s="143"/>
    </row>
    <row r="9" spans="1:25" s="13" customFormat="1" ht="116.25" thickTop="1" thickBot="1" x14ac:dyDescent="0.25">
      <c r="A9" s="15">
        <v>171</v>
      </c>
      <c r="B9" s="16" t="s">
        <v>27</v>
      </c>
      <c r="C9" s="16" t="s">
        <v>28</v>
      </c>
      <c r="D9" s="16" t="s">
        <v>29</v>
      </c>
      <c r="E9" s="17" t="s">
        <v>30</v>
      </c>
      <c r="F9" s="16" t="s">
        <v>19</v>
      </c>
      <c r="G9" s="18" t="s">
        <v>32</v>
      </c>
      <c r="H9" s="16" t="s">
        <v>33</v>
      </c>
      <c r="I9" s="19" t="s">
        <v>35</v>
      </c>
      <c r="J9" s="120" t="s">
        <v>59</v>
      </c>
      <c r="K9" s="20">
        <v>3</v>
      </c>
      <c r="L9" s="21">
        <v>1.2</v>
      </c>
      <c r="M9" s="22" t="s">
        <v>20</v>
      </c>
      <c r="N9" s="23">
        <v>1.6</v>
      </c>
      <c r="O9" s="20">
        <v>1</v>
      </c>
      <c r="P9" s="74">
        <f>Q9*S9*2.9</f>
        <v>114.83999999999997</v>
      </c>
      <c r="Q9" s="62">
        <v>6.6</v>
      </c>
      <c r="R9" s="63" t="s">
        <v>20</v>
      </c>
      <c r="S9" s="64">
        <v>6</v>
      </c>
      <c r="T9" s="24">
        <v>31.6</v>
      </c>
      <c r="U9" s="25">
        <v>43</v>
      </c>
      <c r="V9" s="26">
        <f>T9-U9</f>
        <v>-11.399999999999999</v>
      </c>
      <c r="W9" s="89"/>
      <c r="X9" s="89"/>
      <c r="Y9" s="80">
        <f>W9+X9</f>
        <v>0</v>
      </c>
    </row>
    <row r="10" spans="1:25" s="13" customFormat="1" ht="39.950000000000003" customHeight="1" x14ac:dyDescent="0.2">
      <c r="A10" s="123">
        <v>172</v>
      </c>
      <c r="B10" s="126" t="s">
        <v>27</v>
      </c>
      <c r="C10" s="126" t="s">
        <v>28</v>
      </c>
      <c r="D10" s="126" t="s">
        <v>29</v>
      </c>
      <c r="E10" s="129" t="s">
        <v>36</v>
      </c>
      <c r="F10" s="126" t="s">
        <v>19</v>
      </c>
      <c r="G10" s="198" t="s">
        <v>32</v>
      </c>
      <c r="H10" s="126" t="s">
        <v>33</v>
      </c>
      <c r="I10" s="201" t="s">
        <v>35</v>
      </c>
      <c r="J10" s="213" t="s">
        <v>60</v>
      </c>
      <c r="K10" s="38">
        <v>1</v>
      </c>
      <c r="L10" s="39">
        <v>1.2</v>
      </c>
      <c r="M10" s="40" t="s">
        <v>20</v>
      </c>
      <c r="N10" s="41">
        <v>1.6</v>
      </c>
      <c r="O10" s="38">
        <v>1</v>
      </c>
      <c r="P10" s="75">
        <f>Q10*S10*2.4</f>
        <v>31.2</v>
      </c>
      <c r="Q10" s="71">
        <v>2.6</v>
      </c>
      <c r="R10" s="72" t="s">
        <v>20</v>
      </c>
      <c r="S10" s="73">
        <v>5</v>
      </c>
      <c r="T10" s="172">
        <v>38.299999999999997</v>
      </c>
      <c r="U10" s="174">
        <v>43</v>
      </c>
      <c r="V10" s="205">
        <f>T10-U10</f>
        <v>-4.7000000000000028</v>
      </c>
      <c r="W10" s="92"/>
      <c r="X10" s="92"/>
      <c r="Y10" s="42">
        <f t="shared" ref="Y10:Y47" si="0">W10+X10</f>
        <v>0</v>
      </c>
    </row>
    <row r="11" spans="1:25" s="13" customFormat="1" ht="39.950000000000003" customHeight="1" thickBot="1" x14ac:dyDescent="0.25">
      <c r="A11" s="125"/>
      <c r="B11" s="128"/>
      <c r="C11" s="128"/>
      <c r="D11" s="128"/>
      <c r="E11" s="131"/>
      <c r="F11" s="128"/>
      <c r="G11" s="181"/>
      <c r="H11" s="128"/>
      <c r="I11" s="185"/>
      <c r="J11" s="214"/>
      <c r="K11" s="96">
        <v>2</v>
      </c>
      <c r="L11" s="98">
        <v>1.2</v>
      </c>
      <c r="M11" s="99" t="s">
        <v>20</v>
      </c>
      <c r="N11" s="100">
        <v>1.6</v>
      </c>
      <c r="O11" s="96">
        <v>1</v>
      </c>
      <c r="P11" s="97">
        <f>Q11*S11*2.4</f>
        <v>49.92</v>
      </c>
      <c r="Q11" s="101">
        <v>4</v>
      </c>
      <c r="R11" s="102" t="s">
        <v>20</v>
      </c>
      <c r="S11" s="103">
        <v>5.2</v>
      </c>
      <c r="T11" s="173"/>
      <c r="U11" s="175"/>
      <c r="V11" s="207"/>
      <c r="W11" s="94"/>
      <c r="X11" s="94"/>
      <c r="Y11" s="47">
        <f t="shared" si="0"/>
        <v>0</v>
      </c>
    </row>
    <row r="12" spans="1:25" s="13" customFormat="1" ht="50.1" customHeight="1" x14ac:dyDescent="0.2">
      <c r="A12" s="123">
        <v>177</v>
      </c>
      <c r="B12" s="126" t="s">
        <v>27</v>
      </c>
      <c r="C12" s="126" t="s">
        <v>28</v>
      </c>
      <c r="D12" s="126" t="s">
        <v>29</v>
      </c>
      <c r="E12" s="129" t="s">
        <v>37</v>
      </c>
      <c r="F12" s="126" t="s">
        <v>19</v>
      </c>
      <c r="G12" s="58" t="s">
        <v>38</v>
      </c>
      <c r="H12" s="9" t="s">
        <v>33</v>
      </c>
      <c r="I12" s="37" t="s">
        <v>35</v>
      </c>
      <c r="J12" s="176" t="s">
        <v>61</v>
      </c>
      <c r="K12" s="38">
        <v>2</v>
      </c>
      <c r="L12" s="39">
        <v>1.3</v>
      </c>
      <c r="M12" s="40" t="s">
        <v>20</v>
      </c>
      <c r="N12" s="41">
        <v>1.5</v>
      </c>
      <c r="O12" s="38">
        <v>1</v>
      </c>
      <c r="P12" s="75">
        <f>Q12*S12*2.6</f>
        <v>48.672000000000011</v>
      </c>
      <c r="Q12" s="71">
        <v>3.6</v>
      </c>
      <c r="R12" s="72" t="s">
        <v>20</v>
      </c>
      <c r="S12" s="73">
        <v>5.2</v>
      </c>
      <c r="T12" s="172">
        <v>29.6</v>
      </c>
      <c r="U12" s="174">
        <v>42</v>
      </c>
      <c r="V12" s="205">
        <f>T12-U12</f>
        <v>-12.399999999999999</v>
      </c>
      <c r="W12" s="91"/>
      <c r="X12" s="92"/>
      <c r="Y12" s="42">
        <f t="shared" si="0"/>
        <v>0</v>
      </c>
    </row>
    <row r="13" spans="1:25" s="13" customFormat="1" ht="50.1" customHeight="1" thickBot="1" x14ac:dyDescent="0.25">
      <c r="A13" s="125"/>
      <c r="B13" s="128"/>
      <c r="C13" s="128"/>
      <c r="D13" s="128"/>
      <c r="E13" s="131"/>
      <c r="F13" s="128"/>
      <c r="G13" s="18" t="s">
        <v>32</v>
      </c>
      <c r="H13" s="16" t="s">
        <v>33</v>
      </c>
      <c r="I13" s="19" t="s">
        <v>35</v>
      </c>
      <c r="J13" s="177"/>
      <c r="K13" s="20">
        <v>2</v>
      </c>
      <c r="L13" s="21">
        <v>1.3</v>
      </c>
      <c r="M13" s="22" t="s">
        <v>20</v>
      </c>
      <c r="N13" s="23">
        <v>2.1</v>
      </c>
      <c r="O13" s="20">
        <v>1</v>
      </c>
      <c r="P13" s="70">
        <f>Q13*S13*2.6</f>
        <v>75.789999999999992</v>
      </c>
      <c r="Q13" s="68">
        <v>5.5</v>
      </c>
      <c r="R13" s="69" t="s">
        <v>20</v>
      </c>
      <c r="S13" s="70">
        <v>5.3</v>
      </c>
      <c r="T13" s="173"/>
      <c r="U13" s="175"/>
      <c r="V13" s="207"/>
      <c r="W13" s="89"/>
      <c r="X13" s="89"/>
      <c r="Y13" s="80">
        <f t="shared" si="0"/>
        <v>0</v>
      </c>
    </row>
    <row r="14" spans="1:25" s="13" customFormat="1" ht="39.950000000000003" customHeight="1" x14ac:dyDescent="0.2">
      <c r="A14" s="123">
        <v>179</v>
      </c>
      <c r="B14" s="126" t="s">
        <v>27</v>
      </c>
      <c r="C14" s="126" t="s">
        <v>28</v>
      </c>
      <c r="D14" s="126" t="s">
        <v>29</v>
      </c>
      <c r="E14" s="129" t="s">
        <v>39</v>
      </c>
      <c r="F14" s="126" t="s">
        <v>19</v>
      </c>
      <c r="G14" s="198" t="s">
        <v>32</v>
      </c>
      <c r="H14" s="126" t="s">
        <v>33</v>
      </c>
      <c r="I14" s="201" t="s">
        <v>35</v>
      </c>
      <c r="J14" s="213" t="s">
        <v>62</v>
      </c>
      <c r="K14" s="38">
        <v>1</v>
      </c>
      <c r="L14" s="39">
        <v>1.1000000000000001</v>
      </c>
      <c r="M14" s="40" t="s">
        <v>20</v>
      </c>
      <c r="N14" s="41">
        <v>1.9</v>
      </c>
      <c r="O14" s="38">
        <v>1</v>
      </c>
      <c r="P14" s="75">
        <f>Q14*S14*2.7</f>
        <v>31.103999999999999</v>
      </c>
      <c r="Q14" s="71">
        <v>2.4</v>
      </c>
      <c r="R14" s="72" t="s">
        <v>20</v>
      </c>
      <c r="S14" s="73">
        <v>4.8</v>
      </c>
      <c r="T14" s="172">
        <v>34</v>
      </c>
      <c r="U14" s="174">
        <v>42</v>
      </c>
      <c r="V14" s="205">
        <f>T14-U14</f>
        <v>-8</v>
      </c>
      <c r="W14" s="92"/>
      <c r="X14" s="92"/>
      <c r="Y14" s="42">
        <f t="shared" si="0"/>
        <v>0</v>
      </c>
    </row>
    <row r="15" spans="1:25" s="13" customFormat="1" ht="39.950000000000003" customHeight="1" thickBot="1" x14ac:dyDescent="0.25">
      <c r="A15" s="125"/>
      <c r="B15" s="128"/>
      <c r="C15" s="128"/>
      <c r="D15" s="128"/>
      <c r="E15" s="131"/>
      <c r="F15" s="128"/>
      <c r="G15" s="181"/>
      <c r="H15" s="128"/>
      <c r="I15" s="185"/>
      <c r="J15" s="214"/>
      <c r="K15" s="76">
        <v>2</v>
      </c>
      <c r="L15" s="77">
        <v>1.1000000000000001</v>
      </c>
      <c r="M15" s="78" t="s">
        <v>20</v>
      </c>
      <c r="N15" s="79">
        <v>1.9</v>
      </c>
      <c r="O15" s="76">
        <v>1</v>
      </c>
      <c r="P15" s="74">
        <f>Q15*S15*2.7</f>
        <v>54.432000000000002</v>
      </c>
      <c r="Q15" s="68">
        <v>4.2</v>
      </c>
      <c r="R15" s="69" t="s">
        <v>20</v>
      </c>
      <c r="S15" s="70">
        <v>4.8</v>
      </c>
      <c r="T15" s="173"/>
      <c r="U15" s="175"/>
      <c r="V15" s="207"/>
      <c r="W15" s="89"/>
      <c r="X15" s="89"/>
      <c r="Y15" s="80">
        <f t="shared" si="0"/>
        <v>0</v>
      </c>
    </row>
    <row r="16" spans="1:25" s="13" customFormat="1" ht="77.25" thickBot="1" x14ac:dyDescent="0.25">
      <c r="A16" s="5">
        <v>195</v>
      </c>
      <c r="B16" s="6" t="s">
        <v>27</v>
      </c>
      <c r="C16" s="6" t="s">
        <v>28</v>
      </c>
      <c r="D16" s="6" t="s">
        <v>29</v>
      </c>
      <c r="E16" s="7" t="s">
        <v>40</v>
      </c>
      <c r="F16" s="6" t="s">
        <v>19</v>
      </c>
      <c r="G16" s="27" t="s">
        <v>32</v>
      </c>
      <c r="H16" s="6" t="s">
        <v>33</v>
      </c>
      <c r="I16" s="28" t="s">
        <v>35</v>
      </c>
      <c r="J16" s="121" t="s">
        <v>63</v>
      </c>
      <c r="K16" s="29">
        <v>2</v>
      </c>
      <c r="L16" s="30">
        <v>1.2</v>
      </c>
      <c r="M16" s="31" t="s">
        <v>20</v>
      </c>
      <c r="N16" s="32">
        <v>1.2</v>
      </c>
      <c r="O16" s="20">
        <v>1</v>
      </c>
      <c r="P16" s="74">
        <f>Q16*S16*2.6</f>
        <v>58.811999999999998</v>
      </c>
      <c r="Q16" s="65">
        <v>3.9</v>
      </c>
      <c r="R16" s="66" t="s">
        <v>20</v>
      </c>
      <c r="S16" s="67">
        <v>5.8</v>
      </c>
      <c r="T16" s="33">
        <v>38.299999999999997</v>
      </c>
      <c r="U16" s="34">
        <v>41</v>
      </c>
      <c r="V16" s="35">
        <f>T16-U16</f>
        <v>-2.7000000000000028</v>
      </c>
      <c r="W16" s="90"/>
      <c r="X16" s="90"/>
      <c r="Y16" s="36">
        <f t="shared" si="0"/>
        <v>0</v>
      </c>
    </row>
    <row r="17" spans="1:25" s="13" customFormat="1" ht="39.950000000000003" customHeight="1" x14ac:dyDescent="0.2">
      <c r="A17" s="123">
        <v>244</v>
      </c>
      <c r="B17" s="126" t="s">
        <v>27</v>
      </c>
      <c r="C17" s="126" t="s">
        <v>28</v>
      </c>
      <c r="D17" s="126" t="s">
        <v>29</v>
      </c>
      <c r="E17" s="129" t="s">
        <v>41</v>
      </c>
      <c r="F17" s="126" t="s">
        <v>19</v>
      </c>
      <c r="G17" s="198" t="s">
        <v>32</v>
      </c>
      <c r="H17" s="126" t="s">
        <v>33</v>
      </c>
      <c r="I17" s="201" t="s">
        <v>35</v>
      </c>
      <c r="J17" s="213" t="s">
        <v>64</v>
      </c>
      <c r="K17" s="38">
        <v>2</v>
      </c>
      <c r="L17" s="39">
        <v>1.3</v>
      </c>
      <c r="M17" s="40" t="s">
        <v>20</v>
      </c>
      <c r="N17" s="41">
        <v>1.6</v>
      </c>
      <c r="O17" s="38">
        <v>1</v>
      </c>
      <c r="P17" s="75">
        <f>Q17*S17*2.5</f>
        <v>65.55</v>
      </c>
      <c r="Q17" s="71">
        <v>4.5999999999999996</v>
      </c>
      <c r="R17" s="72" t="s">
        <v>20</v>
      </c>
      <c r="S17" s="73">
        <v>5.7</v>
      </c>
      <c r="T17" s="172">
        <v>31.7</v>
      </c>
      <c r="U17" s="174">
        <v>41</v>
      </c>
      <c r="V17" s="205">
        <f>T17-U17</f>
        <v>-9.3000000000000007</v>
      </c>
      <c r="W17" s="91"/>
      <c r="X17" s="91"/>
      <c r="Y17" s="42">
        <f t="shared" si="0"/>
        <v>0</v>
      </c>
    </row>
    <row r="18" spans="1:25" s="13" customFormat="1" ht="39.950000000000003" customHeight="1" thickBot="1" x14ac:dyDescent="0.25">
      <c r="A18" s="125"/>
      <c r="B18" s="128"/>
      <c r="C18" s="128"/>
      <c r="D18" s="128"/>
      <c r="E18" s="131"/>
      <c r="F18" s="128"/>
      <c r="G18" s="181"/>
      <c r="H18" s="128"/>
      <c r="I18" s="185"/>
      <c r="J18" s="214"/>
      <c r="K18" s="76">
        <v>1</v>
      </c>
      <c r="L18" s="77">
        <v>1.3</v>
      </c>
      <c r="M18" s="78" t="s">
        <v>20</v>
      </c>
      <c r="N18" s="79">
        <v>1.6</v>
      </c>
      <c r="O18" s="20">
        <v>1</v>
      </c>
      <c r="P18" s="74">
        <f>Q18*S18*2.5</f>
        <v>33.75</v>
      </c>
      <c r="Q18" s="68">
        <v>2.5</v>
      </c>
      <c r="R18" s="69" t="s">
        <v>20</v>
      </c>
      <c r="S18" s="70">
        <v>5.4</v>
      </c>
      <c r="T18" s="173"/>
      <c r="U18" s="175"/>
      <c r="V18" s="207"/>
      <c r="W18" s="93"/>
      <c r="X18" s="89"/>
      <c r="Y18" s="80">
        <f t="shared" si="0"/>
        <v>0</v>
      </c>
    </row>
    <row r="19" spans="1:25" s="13" customFormat="1" ht="39.950000000000003" customHeight="1" x14ac:dyDescent="0.2">
      <c r="A19" s="123">
        <v>247</v>
      </c>
      <c r="B19" s="126" t="s">
        <v>27</v>
      </c>
      <c r="C19" s="126" t="s">
        <v>28</v>
      </c>
      <c r="D19" s="126" t="s">
        <v>29</v>
      </c>
      <c r="E19" s="129" t="s">
        <v>42</v>
      </c>
      <c r="F19" s="126" t="s">
        <v>19</v>
      </c>
      <c r="G19" s="198" t="s">
        <v>32</v>
      </c>
      <c r="H19" s="126" t="s">
        <v>33</v>
      </c>
      <c r="I19" s="201" t="s">
        <v>35</v>
      </c>
      <c r="J19" s="213" t="s">
        <v>65</v>
      </c>
      <c r="K19" s="38">
        <v>2</v>
      </c>
      <c r="L19" s="39">
        <v>1</v>
      </c>
      <c r="M19" s="40" t="s">
        <v>20</v>
      </c>
      <c r="N19" s="41">
        <v>1.4</v>
      </c>
      <c r="O19" s="38">
        <v>1</v>
      </c>
      <c r="P19" s="75">
        <f>Q19*S19*2.5</f>
        <v>67.574999999999989</v>
      </c>
      <c r="Q19" s="71">
        <v>5.3</v>
      </c>
      <c r="R19" s="72" t="s">
        <v>20</v>
      </c>
      <c r="S19" s="73">
        <v>5.0999999999999996</v>
      </c>
      <c r="T19" s="172">
        <v>29.7</v>
      </c>
      <c r="U19" s="174">
        <v>42</v>
      </c>
      <c r="V19" s="205">
        <f>T19-U19</f>
        <v>-12.3</v>
      </c>
      <c r="W19" s="92"/>
      <c r="X19" s="92"/>
      <c r="Y19" s="42">
        <f t="shared" si="0"/>
        <v>0</v>
      </c>
    </row>
    <row r="20" spans="1:25" s="13" customFormat="1" ht="39.950000000000003" customHeight="1" thickBot="1" x14ac:dyDescent="0.25">
      <c r="A20" s="125"/>
      <c r="B20" s="128"/>
      <c r="C20" s="128"/>
      <c r="D20" s="128"/>
      <c r="E20" s="131"/>
      <c r="F20" s="128"/>
      <c r="G20" s="181"/>
      <c r="H20" s="128"/>
      <c r="I20" s="185"/>
      <c r="J20" s="214"/>
      <c r="K20" s="96">
        <v>2</v>
      </c>
      <c r="L20" s="98">
        <v>1</v>
      </c>
      <c r="M20" s="99" t="s">
        <v>20</v>
      </c>
      <c r="N20" s="100">
        <v>1.4</v>
      </c>
      <c r="O20" s="96">
        <v>1</v>
      </c>
      <c r="P20" s="97">
        <f>Q20*S20*2.4</f>
        <v>35.904000000000003</v>
      </c>
      <c r="Q20" s="101">
        <v>3.4</v>
      </c>
      <c r="R20" s="102" t="s">
        <v>20</v>
      </c>
      <c r="S20" s="103">
        <v>4.4000000000000004</v>
      </c>
      <c r="T20" s="173"/>
      <c r="U20" s="175"/>
      <c r="V20" s="207"/>
      <c r="W20" s="94"/>
      <c r="X20" s="94"/>
      <c r="Y20" s="47">
        <f t="shared" si="0"/>
        <v>0</v>
      </c>
    </row>
    <row r="21" spans="1:25" s="13" customFormat="1" ht="89.25" x14ac:dyDescent="0.2">
      <c r="A21" s="123">
        <v>249</v>
      </c>
      <c r="B21" s="126" t="s">
        <v>27</v>
      </c>
      <c r="C21" s="126" t="s">
        <v>28</v>
      </c>
      <c r="D21" s="126" t="s">
        <v>29</v>
      </c>
      <c r="E21" s="129" t="s">
        <v>43</v>
      </c>
      <c r="F21" s="126" t="s">
        <v>19</v>
      </c>
      <c r="G21" s="58" t="s">
        <v>38</v>
      </c>
      <c r="H21" s="9" t="s">
        <v>33</v>
      </c>
      <c r="I21" s="37" t="s">
        <v>35</v>
      </c>
      <c r="J21" s="122" t="s">
        <v>66</v>
      </c>
      <c r="K21" s="38">
        <v>1</v>
      </c>
      <c r="L21" s="39">
        <v>1</v>
      </c>
      <c r="M21" s="40" t="s">
        <v>20</v>
      </c>
      <c r="N21" s="41">
        <v>1.5</v>
      </c>
      <c r="O21" s="38">
        <v>1</v>
      </c>
      <c r="P21" s="75">
        <f>Q21*S21*2.6</f>
        <v>39.311999999999998</v>
      </c>
      <c r="Q21" s="71">
        <v>2.4</v>
      </c>
      <c r="R21" s="72" t="s">
        <v>20</v>
      </c>
      <c r="S21" s="73">
        <v>6.3</v>
      </c>
      <c r="T21" s="172">
        <v>33.700000000000003</v>
      </c>
      <c r="U21" s="174">
        <v>42</v>
      </c>
      <c r="V21" s="205">
        <f>T21-U21</f>
        <v>-8.2999999999999972</v>
      </c>
      <c r="W21" s="91"/>
      <c r="X21" s="92"/>
      <c r="Y21" s="42">
        <f t="shared" si="0"/>
        <v>0</v>
      </c>
    </row>
    <row r="22" spans="1:25" s="13" customFormat="1" ht="69.95" customHeight="1" x14ac:dyDescent="0.2">
      <c r="A22" s="124"/>
      <c r="B22" s="127"/>
      <c r="C22" s="127"/>
      <c r="D22" s="127"/>
      <c r="E22" s="130"/>
      <c r="F22" s="127"/>
      <c r="G22" s="208" t="s">
        <v>32</v>
      </c>
      <c r="H22" s="182" t="s">
        <v>33</v>
      </c>
      <c r="I22" s="183" t="s">
        <v>35</v>
      </c>
      <c r="J22" s="216" t="s">
        <v>67</v>
      </c>
      <c r="K22" s="104">
        <v>2</v>
      </c>
      <c r="L22" s="105">
        <v>1.1000000000000001</v>
      </c>
      <c r="M22" s="106" t="s">
        <v>20</v>
      </c>
      <c r="N22" s="107">
        <v>1.7</v>
      </c>
      <c r="O22" s="104">
        <v>1</v>
      </c>
      <c r="P22" s="108">
        <f>Q22*S22*2.8</f>
        <v>50.567999999999991</v>
      </c>
      <c r="Q22" s="109">
        <v>4.3</v>
      </c>
      <c r="R22" s="110" t="s">
        <v>20</v>
      </c>
      <c r="S22" s="111">
        <v>4.2</v>
      </c>
      <c r="T22" s="209"/>
      <c r="U22" s="210"/>
      <c r="V22" s="206"/>
      <c r="W22" s="112"/>
      <c r="X22" s="112"/>
      <c r="Y22" s="113">
        <f t="shared" si="0"/>
        <v>0</v>
      </c>
    </row>
    <row r="23" spans="1:25" s="13" customFormat="1" ht="69.95" customHeight="1" thickBot="1" x14ac:dyDescent="0.25">
      <c r="A23" s="125"/>
      <c r="B23" s="128"/>
      <c r="C23" s="128"/>
      <c r="D23" s="128"/>
      <c r="E23" s="131"/>
      <c r="F23" s="128"/>
      <c r="G23" s="181"/>
      <c r="H23" s="128"/>
      <c r="I23" s="185"/>
      <c r="J23" s="214"/>
      <c r="K23" s="20">
        <v>1</v>
      </c>
      <c r="L23" s="21">
        <v>1.1000000000000001</v>
      </c>
      <c r="M23" s="22" t="s">
        <v>20</v>
      </c>
      <c r="N23" s="23">
        <v>1.7</v>
      </c>
      <c r="O23" s="20">
        <v>1</v>
      </c>
      <c r="P23" s="74">
        <f>Q23*S23*2.8</f>
        <v>21.167999999999999</v>
      </c>
      <c r="Q23" s="68">
        <v>1.8</v>
      </c>
      <c r="R23" s="69" t="s">
        <v>20</v>
      </c>
      <c r="S23" s="70">
        <v>4.2</v>
      </c>
      <c r="T23" s="173"/>
      <c r="U23" s="175"/>
      <c r="V23" s="207"/>
      <c r="W23" s="89"/>
      <c r="X23" s="89"/>
      <c r="Y23" s="80">
        <f t="shared" si="0"/>
        <v>0</v>
      </c>
    </row>
    <row r="24" spans="1:25" s="13" customFormat="1" ht="24.95" customHeight="1" x14ac:dyDescent="0.2">
      <c r="A24" s="123">
        <v>263</v>
      </c>
      <c r="B24" s="126" t="s">
        <v>27</v>
      </c>
      <c r="C24" s="126" t="s">
        <v>28</v>
      </c>
      <c r="D24" s="126" t="s">
        <v>29</v>
      </c>
      <c r="E24" s="129" t="s">
        <v>44</v>
      </c>
      <c r="F24" s="126" t="s">
        <v>19</v>
      </c>
      <c r="G24" s="198" t="s">
        <v>32</v>
      </c>
      <c r="H24" s="126" t="s">
        <v>33</v>
      </c>
      <c r="I24" s="201" t="s">
        <v>35</v>
      </c>
      <c r="J24" s="176" t="s">
        <v>68</v>
      </c>
      <c r="K24" s="38">
        <v>1</v>
      </c>
      <c r="L24" s="39">
        <v>2</v>
      </c>
      <c r="M24" s="40" t="s">
        <v>20</v>
      </c>
      <c r="N24" s="41">
        <v>1.5</v>
      </c>
      <c r="O24" s="38">
        <v>1</v>
      </c>
      <c r="P24" s="75">
        <f t="shared" ref="P24:P30" si="1">Q24*S24*2.6</f>
        <v>54.808</v>
      </c>
      <c r="Q24" s="71">
        <v>3.4</v>
      </c>
      <c r="R24" s="72" t="s">
        <v>20</v>
      </c>
      <c r="S24" s="73">
        <v>6.2</v>
      </c>
      <c r="T24" s="172">
        <v>27.9</v>
      </c>
      <c r="U24" s="174">
        <v>42</v>
      </c>
      <c r="V24" s="205">
        <f>T24-U24</f>
        <v>-14.100000000000001</v>
      </c>
      <c r="W24" s="91"/>
      <c r="X24" s="92"/>
      <c r="Y24" s="42">
        <f t="shared" si="0"/>
        <v>0</v>
      </c>
    </row>
    <row r="25" spans="1:25" s="13" customFormat="1" ht="24.95" customHeight="1" x14ac:dyDescent="0.2">
      <c r="A25" s="124"/>
      <c r="B25" s="127"/>
      <c r="C25" s="127"/>
      <c r="D25" s="127"/>
      <c r="E25" s="130"/>
      <c r="F25" s="127"/>
      <c r="G25" s="180"/>
      <c r="H25" s="127"/>
      <c r="I25" s="184"/>
      <c r="J25" s="219"/>
      <c r="K25" s="104">
        <v>1</v>
      </c>
      <c r="L25" s="105">
        <v>2</v>
      </c>
      <c r="M25" s="106" t="s">
        <v>20</v>
      </c>
      <c r="N25" s="107">
        <v>1.5</v>
      </c>
      <c r="O25" s="104">
        <v>1</v>
      </c>
      <c r="P25" s="108">
        <f t="shared" si="1"/>
        <v>43.316000000000003</v>
      </c>
      <c r="Q25" s="109">
        <v>3.4</v>
      </c>
      <c r="R25" s="110" t="s">
        <v>20</v>
      </c>
      <c r="S25" s="111">
        <v>4.9000000000000004</v>
      </c>
      <c r="T25" s="209"/>
      <c r="U25" s="210"/>
      <c r="V25" s="206"/>
      <c r="W25" s="112"/>
      <c r="X25" s="112"/>
      <c r="Y25" s="113">
        <f t="shared" si="0"/>
        <v>0</v>
      </c>
    </row>
    <row r="26" spans="1:25" s="13" customFormat="1" ht="24.95" customHeight="1" x14ac:dyDescent="0.2">
      <c r="A26" s="124"/>
      <c r="B26" s="127"/>
      <c r="C26" s="127"/>
      <c r="D26" s="127"/>
      <c r="E26" s="130"/>
      <c r="F26" s="127"/>
      <c r="G26" s="180"/>
      <c r="H26" s="127"/>
      <c r="I26" s="184"/>
      <c r="J26" s="219"/>
      <c r="K26" s="104">
        <v>1</v>
      </c>
      <c r="L26" s="105">
        <v>2</v>
      </c>
      <c r="M26" s="106" t="s">
        <v>20</v>
      </c>
      <c r="N26" s="107">
        <v>1.5</v>
      </c>
      <c r="O26" s="104">
        <v>1</v>
      </c>
      <c r="P26" s="108">
        <f t="shared" si="1"/>
        <v>30.055999999999997</v>
      </c>
      <c r="Q26" s="109">
        <v>3.4</v>
      </c>
      <c r="R26" s="110" t="s">
        <v>20</v>
      </c>
      <c r="S26" s="111">
        <v>3.4</v>
      </c>
      <c r="T26" s="209"/>
      <c r="U26" s="210"/>
      <c r="V26" s="206"/>
      <c r="W26" s="112"/>
      <c r="X26" s="112"/>
      <c r="Y26" s="113">
        <f t="shared" si="0"/>
        <v>0</v>
      </c>
    </row>
    <row r="27" spans="1:25" s="13" customFormat="1" ht="24.95" customHeight="1" x14ac:dyDescent="0.2">
      <c r="A27" s="124"/>
      <c r="B27" s="127"/>
      <c r="C27" s="127"/>
      <c r="D27" s="127"/>
      <c r="E27" s="130"/>
      <c r="F27" s="127"/>
      <c r="G27" s="199"/>
      <c r="H27" s="200"/>
      <c r="I27" s="202"/>
      <c r="J27" s="219"/>
      <c r="K27" s="104">
        <v>1</v>
      </c>
      <c r="L27" s="105">
        <v>1.2</v>
      </c>
      <c r="M27" s="106" t="s">
        <v>20</v>
      </c>
      <c r="N27" s="107">
        <v>1.5</v>
      </c>
      <c r="O27" s="104">
        <v>1</v>
      </c>
      <c r="P27" s="108">
        <f t="shared" si="1"/>
        <v>27.456000000000003</v>
      </c>
      <c r="Q27" s="109">
        <v>2.4</v>
      </c>
      <c r="R27" s="110" t="s">
        <v>20</v>
      </c>
      <c r="S27" s="111">
        <v>4.4000000000000004</v>
      </c>
      <c r="T27" s="209"/>
      <c r="U27" s="210"/>
      <c r="V27" s="206"/>
      <c r="W27" s="112"/>
      <c r="X27" s="112"/>
      <c r="Y27" s="113">
        <f t="shared" si="0"/>
        <v>0</v>
      </c>
    </row>
    <row r="28" spans="1:25" s="13" customFormat="1" ht="24.95" customHeight="1" x14ac:dyDescent="0.2">
      <c r="A28" s="124"/>
      <c r="B28" s="127"/>
      <c r="C28" s="127"/>
      <c r="D28" s="127"/>
      <c r="E28" s="130"/>
      <c r="F28" s="127"/>
      <c r="G28" s="180" t="s">
        <v>55</v>
      </c>
      <c r="H28" s="182" t="s">
        <v>33</v>
      </c>
      <c r="I28" s="183" t="s">
        <v>35</v>
      </c>
      <c r="J28" s="219"/>
      <c r="K28" s="104">
        <v>1</v>
      </c>
      <c r="L28" s="105">
        <v>2</v>
      </c>
      <c r="M28" s="106" t="s">
        <v>20</v>
      </c>
      <c r="N28" s="107">
        <v>1.5</v>
      </c>
      <c r="O28" s="104">
        <v>1</v>
      </c>
      <c r="P28" s="108">
        <f t="shared" si="1"/>
        <v>30.055999999999997</v>
      </c>
      <c r="Q28" s="109">
        <v>3.4</v>
      </c>
      <c r="R28" s="110" t="s">
        <v>20</v>
      </c>
      <c r="S28" s="111">
        <v>3.4</v>
      </c>
      <c r="T28" s="209"/>
      <c r="U28" s="210"/>
      <c r="V28" s="206"/>
      <c r="W28" s="112"/>
      <c r="X28" s="112"/>
      <c r="Y28" s="113">
        <f t="shared" si="0"/>
        <v>0</v>
      </c>
    </row>
    <row r="29" spans="1:25" s="13" customFormat="1" ht="24.95" customHeight="1" x14ac:dyDescent="0.2">
      <c r="A29" s="124"/>
      <c r="B29" s="127"/>
      <c r="C29" s="127"/>
      <c r="D29" s="127"/>
      <c r="E29" s="130"/>
      <c r="F29" s="127"/>
      <c r="G29" s="180"/>
      <c r="H29" s="127"/>
      <c r="I29" s="184"/>
      <c r="J29" s="219"/>
      <c r="K29" s="104">
        <v>1</v>
      </c>
      <c r="L29" s="105">
        <v>1.2</v>
      </c>
      <c r="M29" s="106" t="s">
        <v>20</v>
      </c>
      <c r="N29" s="107">
        <v>1.5</v>
      </c>
      <c r="O29" s="104">
        <v>1</v>
      </c>
      <c r="P29" s="108">
        <f t="shared" si="1"/>
        <v>27.456000000000003</v>
      </c>
      <c r="Q29" s="109">
        <v>2.4</v>
      </c>
      <c r="R29" s="110" t="s">
        <v>20</v>
      </c>
      <c r="S29" s="111">
        <v>4.4000000000000004</v>
      </c>
      <c r="T29" s="209"/>
      <c r="U29" s="210"/>
      <c r="V29" s="206"/>
      <c r="W29" s="112"/>
      <c r="X29" s="112"/>
      <c r="Y29" s="113">
        <f t="shared" si="0"/>
        <v>0</v>
      </c>
    </row>
    <row r="30" spans="1:25" s="13" customFormat="1" ht="24.95" customHeight="1" thickBot="1" x14ac:dyDescent="0.25">
      <c r="A30" s="125"/>
      <c r="B30" s="128"/>
      <c r="C30" s="128"/>
      <c r="D30" s="128"/>
      <c r="E30" s="131"/>
      <c r="F30" s="128"/>
      <c r="G30" s="181"/>
      <c r="H30" s="128"/>
      <c r="I30" s="185"/>
      <c r="J30" s="177"/>
      <c r="K30" s="20">
        <v>1</v>
      </c>
      <c r="L30" s="21">
        <v>2</v>
      </c>
      <c r="M30" s="22" t="s">
        <v>20</v>
      </c>
      <c r="N30" s="23">
        <v>1.5</v>
      </c>
      <c r="O30" s="76">
        <v>1</v>
      </c>
      <c r="P30" s="74">
        <f t="shared" si="1"/>
        <v>30.055999999999997</v>
      </c>
      <c r="Q30" s="68">
        <v>3.4</v>
      </c>
      <c r="R30" s="69" t="s">
        <v>20</v>
      </c>
      <c r="S30" s="70">
        <v>3.4</v>
      </c>
      <c r="T30" s="173"/>
      <c r="U30" s="175"/>
      <c r="V30" s="207"/>
      <c r="W30" s="89"/>
      <c r="X30" s="89"/>
      <c r="Y30" s="80">
        <f t="shared" si="0"/>
        <v>0</v>
      </c>
    </row>
    <row r="31" spans="1:25" s="13" customFormat="1" ht="24.95" customHeight="1" x14ac:dyDescent="0.2">
      <c r="A31" s="123">
        <v>288</v>
      </c>
      <c r="B31" s="126" t="s">
        <v>27</v>
      </c>
      <c r="C31" s="126" t="s">
        <v>28</v>
      </c>
      <c r="D31" s="126" t="s">
        <v>29</v>
      </c>
      <c r="E31" s="129" t="s">
        <v>45</v>
      </c>
      <c r="F31" s="126" t="s">
        <v>19</v>
      </c>
      <c r="G31" s="198" t="s">
        <v>38</v>
      </c>
      <c r="H31" s="126" t="s">
        <v>33</v>
      </c>
      <c r="I31" s="201" t="s">
        <v>35</v>
      </c>
      <c r="J31" s="176" t="s">
        <v>69</v>
      </c>
      <c r="K31" s="38">
        <v>1</v>
      </c>
      <c r="L31" s="39">
        <v>1.4</v>
      </c>
      <c r="M31" s="40" t="s">
        <v>20</v>
      </c>
      <c r="N31" s="41">
        <v>1.5</v>
      </c>
      <c r="O31" s="38">
        <v>4</v>
      </c>
      <c r="P31" s="75">
        <f>Q31*S31*2.6</f>
        <v>26</v>
      </c>
      <c r="Q31" s="71">
        <v>2.5</v>
      </c>
      <c r="R31" s="72" t="s">
        <v>20</v>
      </c>
      <c r="S31" s="73">
        <v>4</v>
      </c>
      <c r="T31" s="172">
        <v>36.9</v>
      </c>
      <c r="U31" s="174">
        <v>42</v>
      </c>
      <c r="V31" s="205">
        <f>T31-U31</f>
        <v>-5.1000000000000014</v>
      </c>
      <c r="W31" s="91"/>
      <c r="X31" s="92"/>
      <c r="Y31" s="42">
        <f t="shared" si="0"/>
        <v>0</v>
      </c>
    </row>
    <row r="32" spans="1:25" s="13" customFormat="1" ht="24.95" customHeight="1" x14ac:dyDescent="0.2">
      <c r="A32" s="124"/>
      <c r="B32" s="127"/>
      <c r="C32" s="127"/>
      <c r="D32" s="127"/>
      <c r="E32" s="130"/>
      <c r="F32" s="127"/>
      <c r="G32" s="199"/>
      <c r="H32" s="200"/>
      <c r="I32" s="202"/>
      <c r="J32" s="219"/>
      <c r="K32" s="104">
        <v>1</v>
      </c>
      <c r="L32" s="105">
        <v>1.4</v>
      </c>
      <c r="M32" s="106" t="s">
        <v>20</v>
      </c>
      <c r="N32" s="107">
        <v>1.5</v>
      </c>
      <c r="O32" s="104">
        <v>1</v>
      </c>
      <c r="P32" s="108">
        <f t="shared" ref="P32:P33" si="2">Q32*S32*2.6</f>
        <v>35.1</v>
      </c>
      <c r="Q32" s="109">
        <v>3</v>
      </c>
      <c r="R32" s="110" t="s">
        <v>20</v>
      </c>
      <c r="S32" s="111">
        <v>4.5</v>
      </c>
      <c r="T32" s="209"/>
      <c r="U32" s="210"/>
      <c r="V32" s="206"/>
      <c r="W32" s="112"/>
      <c r="X32" s="112"/>
      <c r="Y32" s="113">
        <f t="shared" si="0"/>
        <v>0</v>
      </c>
    </row>
    <row r="33" spans="1:25" s="13" customFormat="1" ht="24.95" customHeight="1" x14ac:dyDescent="0.2">
      <c r="A33" s="124"/>
      <c r="B33" s="127"/>
      <c r="C33" s="127"/>
      <c r="D33" s="127"/>
      <c r="E33" s="130"/>
      <c r="F33" s="127"/>
      <c r="G33" s="180" t="s">
        <v>32</v>
      </c>
      <c r="H33" s="127" t="s">
        <v>33</v>
      </c>
      <c r="I33" s="184" t="s">
        <v>35</v>
      </c>
      <c r="J33" s="219"/>
      <c r="K33" s="104">
        <v>1</v>
      </c>
      <c r="L33" s="105">
        <v>2.2999999999999998</v>
      </c>
      <c r="M33" s="106" t="s">
        <v>20</v>
      </c>
      <c r="N33" s="107">
        <v>1.6</v>
      </c>
      <c r="O33" s="104">
        <v>1</v>
      </c>
      <c r="P33" s="108">
        <f t="shared" si="2"/>
        <v>46.955999999999996</v>
      </c>
      <c r="Q33" s="109">
        <v>4.3</v>
      </c>
      <c r="R33" s="110" t="s">
        <v>20</v>
      </c>
      <c r="S33" s="111">
        <v>4.2</v>
      </c>
      <c r="T33" s="209"/>
      <c r="U33" s="210"/>
      <c r="V33" s="206"/>
      <c r="W33" s="112"/>
      <c r="X33" s="112"/>
      <c r="Y33" s="113">
        <f t="shared" si="0"/>
        <v>0</v>
      </c>
    </row>
    <row r="34" spans="1:25" s="13" customFormat="1" ht="24.95" customHeight="1" x14ac:dyDescent="0.2">
      <c r="A34" s="124"/>
      <c r="B34" s="127"/>
      <c r="C34" s="127"/>
      <c r="D34" s="127"/>
      <c r="E34" s="130"/>
      <c r="F34" s="127"/>
      <c r="G34" s="180"/>
      <c r="H34" s="127"/>
      <c r="I34" s="184"/>
      <c r="J34" s="219"/>
      <c r="K34" s="104">
        <v>1</v>
      </c>
      <c r="L34" s="105">
        <v>1.45</v>
      </c>
      <c r="M34" s="106" t="s">
        <v>20</v>
      </c>
      <c r="N34" s="107">
        <v>1.5</v>
      </c>
      <c r="O34" s="104">
        <v>1</v>
      </c>
      <c r="P34" s="108">
        <f>Q34*S34*2.5</f>
        <v>33</v>
      </c>
      <c r="Q34" s="109">
        <v>3</v>
      </c>
      <c r="R34" s="110" t="s">
        <v>20</v>
      </c>
      <c r="S34" s="111">
        <v>4.4000000000000004</v>
      </c>
      <c r="T34" s="209"/>
      <c r="U34" s="210"/>
      <c r="V34" s="206"/>
      <c r="W34" s="112"/>
      <c r="X34" s="112"/>
      <c r="Y34" s="113">
        <f t="shared" si="0"/>
        <v>0</v>
      </c>
    </row>
    <row r="35" spans="1:25" s="13" customFormat="1" ht="24.95" customHeight="1" thickBot="1" x14ac:dyDescent="0.25">
      <c r="A35" s="125"/>
      <c r="B35" s="128"/>
      <c r="C35" s="128"/>
      <c r="D35" s="128"/>
      <c r="E35" s="131"/>
      <c r="F35" s="128"/>
      <c r="G35" s="181"/>
      <c r="H35" s="128"/>
      <c r="I35" s="185"/>
      <c r="J35" s="177"/>
      <c r="K35" s="20">
        <v>1</v>
      </c>
      <c r="L35" s="21">
        <v>1.4</v>
      </c>
      <c r="M35" s="22" t="s">
        <v>20</v>
      </c>
      <c r="N35" s="23">
        <v>1.5</v>
      </c>
      <c r="O35" s="76">
        <v>1</v>
      </c>
      <c r="P35" s="74">
        <f>Q35*S35*2.5</f>
        <v>25</v>
      </c>
      <c r="Q35" s="68">
        <v>2.5</v>
      </c>
      <c r="R35" s="69" t="s">
        <v>20</v>
      </c>
      <c r="S35" s="70">
        <v>4</v>
      </c>
      <c r="T35" s="173"/>
      <c r="U35" s="175"/>
      <c r="V35" s="207"/>
      <c r="W35" s="89"/>
      <c r="X35" s="89"/>
      <c r="Y35" s="80">
        <f t="shared" si="0"/>
        <v>0</v>
      </c>
    </row>
    <row r="36" spans="1:25" s="13" customFormat="1" ht="39.950000000000003" customHeight="1" thickBot="1" x14ac:dyDescent="0.25">
      <c r="A36" s="123">
        <v>289</v>
      </c>
      <c r="B36" s="126" t="s">
        <v>27</v>
      </c>
      <c r="C36" s="126" t="s">
        <v>28</v>
      </c>
      <c r="D36" s="126" t="s">
        <v>29</v>
      </c>
      <c r="E36" s="129" t="s">
        <v>46</v>
      </c>
      <c r="F36" s="126" t="s">
        <v>19</v>
      </c>
      <c r="G36" s="58" t="s">
        <v>38</v>
      </c>
      <c r="H36" s="9" t="s">
        <v>33</v>
      </c>
      <c r="I36" s="37" t="s">
        <v>35</v>
      </c>
      <c r="J36" s="176" t="s">
        <v>70</v>
      </c>
      <c r="K36" s="38">
        <v>1</v>
      </c>
      <c r="L36" s="39">
        <v>1.5</v>
      </c>
      <c r="M36" s="40" t="s">
        <v>20</v>
      </c>
      <c r="N36" s="41">
        <v>1.5</v>
      </c>
      <c r="O36" s="38">
        <v>1</v>
      </c>
      <c r="P36" s="75">
        <f>Q36*S36*2.6</f>
        <v>51.324000000000005</v>
      </c>
      <c r="Q36" s="71">
        <v>4.2</v>
      </c>
      <c r="R36" s="72" t="s">
        <v>20</v>
      </c>
      <c r="S36" s="73">
        <v>4.7</v>
      </c>
      <c r="T36" s="172">
        <v>31.8</v>
      </c>
      <c r="U36" s="174">
        <v>39</v>
      </c>
      <c r="V36" s="205">
        <f>T36-U36</f>
        <v>-7.1999999999999993</v>
      </c>
      <c r="W36" s="92"/>
      <c r="X36" s="92"/>
      <c r="Y36" s="42">
        <f t="shared" si="0"/>
        <v>0</v>
      </c>
    </row>
    <row r="37" spans="1:25" s="13" customFormat="1" ht="39.950000000000003" customHeight="1" thickBot="1" x14ac:dyDescent="0.25">
      <c r="A37" s="125"/>
      <c r="B37" s="128"/>
      <c r="C37" s="128"/>
      <c r="D37" s="128"/>
      <c r="E37" s="131"/>
      <c r="F37" s="128"/>
      <c r="G37" s="83" t="s">
        <v>32</v>
      </c>
      <c r="H37" s="81" t="s">
        <v>33</v>
      </c>
      <c r="I37" s="82" t="s">
        <v>35</v>
      </c>
      <c r="J37" s="177"/>
      <c r="K37" s="76">
        <v>1</v>
      </c>
      <c r="L37" s="77">
        <v>1.5</v>
      </c>
      <c r="M37" s="78" t="s">
        <v>20</v>
      </c>
      <c r="N37" s="79">
        <v>1.5</v>
      </c>
      <c r="O37" s="76">
        <v>1</v>
      </c>
      <c r="P37" s="74">
        <f>Q37*S37*2.6</f>
        <v>51.324000000000005</v>
      </c>
      <c r="Q37" s="68">
        <v>4.2</v>
      </c>
      <c r="R37" s="69" t="s">
        <v>20</v>
      </c>
      <c r="S37" s="70">
        <v>4.7</v>
      </c>
      <c r="T37" s="173"/>
      <c r="U37" s="175"/>
      <c r="V37" s="207"/>
      <c r="W37" s="94"/>
      <c r="X37" s="94"/>
      <c r="Y37" s="42">
        <f t="shared" si="0"/>
        <v>0</v>
      </c>
    </row>
    <row r="38" spans="1:25" s="13" customFormat="1" ht="24.95" customHeight="1" x14ac:dyDescent="0.2">
      <c r="A38" s="123">
        <v>324</v>
      </c>
      <c r="B38" s="126" t="s">
        <v>27</v>
      </c>
      <c r="C38" s="126" t="s">
        <v>28</v>
      </c>
      <c r="D38" s="126" t="s">
        <v>47</v>
      </c>
      <c r="E38" s="129" t="s">
        <v>48</v>
      </c>
      <c r="F38" s="126" t="s">
        <v>19</v>
      </c>
      <c r="G38" s="198" t="s">
        <v>38</v>
      </c>
      <c r="H38" s="126"/>
      <c r="I38" s="201" t="s">
        <v>35</v>
      </c>
      <c r="J38" s="211" t="s">
        <v>71</v>
      </c>
      <c r="K38" s="38">
        <v>1</v>
      </c>
      <c r="L38" s="39">
        <v>1</v>
      </c>
      <c r="M38" s="40" t="s">
        <v>20</v>
      </c>
      <c r="N38" s="41">
        <v>1.7</v>
      </c>
      <c r="O38" s="38">
        <v>1</v>
      </c>
      <c r="P38" s="75">
        <f>Q38*S38*2.8</f>
        <v>37.128</v>
      </c>
      <c r="Q38" s="71">
        <v>3.4</v>
      </c>
      <c r="R38" s="72" t="s">
        <v>20</v>
      </c>
      <c r="S38" s="73">
        <v>3.9</v>
      </c>
      <c r="T38" s="172">
        <v>36.299999999999997</v>
      </c>
      <c r="U38" s="174">
        <v>42</v>
      </c>
      <c r="V38" s="205">
        <f>T38-U38</f>
        <v>-5.7000000000000028</v>
      </c>
      <c r="W38" s="92"/>
      <c r="X38" s="92"/>
      <c r="Y38" s="42">
        <f t="shared" si="0"/>
        <v>0</v>
      </c>
    </row>
    <row r="39" spans="1:25" s="13" customFormat="1" ht="24.95" customHeight="1" thickBot="1" x14ac:dyDescent="0.25">
      <c r="A39" s="125"/>
      <c r="B39" s="128"/>
      <c r="C39" s="128"/>
      <c r="D39" s="128"/>
      <c r="E39" s="131"/>
      <c r="F39" s="128"/>
      <c r="G39" s="181"/>
      <c r="H39" s="128"/>
      <c r="I39" s="185"/>
      <c r="J39" s="212"/>
      <c r="K39" s="76">
        <v>2</v>
      </c>
      <c r="L39" s="77">
        <v>1</v>
      </c>
      <c r="M39" s="78" t="s">
        <v>20</v>
      </c>
      <c r="N39" s="79">
        <v>1.7</v>
      </c>
      <c r="O39" s="76">
        <v>1</v>
      </c>
      <c r="P39" s="74">
        <f>Q39*S39*2.75</f>
        <v>50.599999999999994</v>
      </c>
      <c r="Q39" s="68">
        <v>4</v>
      </c>
      <c r="R39" s="69" t="s">
        <v>20</v>
      </c>
      <c r="S39" s="70">
        <v>4.5999999999999996</v>
      </c>
      <c r="T39" s="173"/>
      <c r="U39" s="175"/>
      <c r="V39" s="207"/>
      <c r="W39" s="89"/>
      <c r="X39" s="89"/>
      <c r="Y39" s="80">
        <f t="shared" si="0"/>
        <v>0</v>
      </c>
    </row>
    <row r="40" spans="1:25" s="13" customFormat="1" ht="24.95" customHeight="1" x14ac:dyDescent="0.2">
      <c r="A40" s="123">
        <v>348</v>
      </c>
      <c r="B40" s="126" t="s">
        <v>27</v>
      </c>
      <c r="C40" s="126" t="s">
        <v>28</v>
      </c>
      <c r="D40" s="126" t="s">
        <v>49</v>
      </c>
      <c r="E40" s="129" t="s">
        <v>50</v>
      </c>
      <c r="F40" s="126" t="s">
        <v>19</v>
      </c>
      <c r="G40" s="198" t="s">
        <v>38</v>
      </c>
      <c r="H40" s="126"/>
      <c r="I40" s="201" t="s">
        <v>35</v>
      </c>
      <c r="J40" s="211" t="s">
        <v>72</v>
      </c>
      <c r="K40" s="38">
        <v>1</v>
      </c>
      <c r="L40" s="39">
        <v>2</v>
      </c>
      <c r="M40" s="40" t="s">
        <v>20</v>
      </c>
      <c r="N40" s="41">
        <v>1.5</v>
      </c>
      <c r="O40" s="38">
        <v>1</v>
      </c>
      <c r="P40" s="75">
        <f>Q40*S40*2.6</f>
        <v>31.824000000000002</v>
      </c>
      <c r="Q40" s="71">
        <v>3.6</v>
      </c>
      <c r="R40" s="72" t="s">
        <v>20</v>
      </c>
      <c r="S40" s="73">
        <v>3.4</v>
      </c>
      <c r="T40" s="172">
        <v>39.5</v>
      </c>
      <c r="U40" s="174">
        <v>42</v>
      </c>
      <c r="V40" s="205">
        <f>T40-U40</f>
        <v>-2.5</v>
      </c>
      <c r="W40" s="92"/>
      <c r="X40" s="92"/>
      <c r="Y40" s="42">
        <f t="shared" si="0"/>
        <v>0</v>
      </c>
    </row>
    <row r="41" spans="1:25" s="13" customFormat="1" ht="24.95" customHeight="1" thickBot="1" x14ac:dyDescent="0.25">
      <c r="A41" s="125"/>
      <c r="B41" s="128"/>
      <c r="C41" s="128"/>
      <c r="D41" s="128"/>
      <c r="E41" s="131"/>
      <c r="F41" s="128"/>
      <c r="G41" s="181"/>
      <c r="H41" s="128"/>
      <c r="I41" s="185"/>
      <c r="J41" s="212"/>
      <c r="K41" s="76">
        <v>1</v>
      </c>
      <c r="L41" s="77">
        <v>2</v>
      </c>
      <c r="M41" s="78" t="s">
        <v>20</v>
      </c>
      <c r="N41" s="79">
        <v>1.5</v>
      </c>
      <c r="O41" s="76">
        <v>1</v>
      </c>
      <c r="P41" s="74">
        <f>Q41*S41*2.7</f>
        <v>50.274000000000008</v>
      </c>
      <c r="Q41" s="68">
        <v>3.8</v>
      </c>
      <c r="R41" s="69" t="s">
        <v>20</v>
      </c>
      <c r="S41" s="70">
        <v>4.9000000000000004</v>
      </c>
      <c r="T41" s="173"/>
      <c r="U41" s="175"/>
      <c r="V41" s="207"/>
      <c r="W41" s="89"/>
      <c r="X41" s="89"/>
      <c r="Y41" s="80">
        <f t="shared" si="0"/>
        <v>0</v>
      </c>
    </row>
    <row r="42" spans="1:25" s="13" customFormat="1" ht="24.95" customHeight="1" x14ac:dyDescent="0.2">
      <c r="A42" s="124">
        <v>390</v>
      </c>
      <c r="B42" s="127" t="s">
        <v>27</v>
      </c>
      <c r="C42" s="127" t="s">
        <v>28</v>
      </c>
      <c r="D42" s="127" t="s">
        <v>49</v>
      </c>
      <c r="E42" s="130" t="s">
        <v>51</v>
      </c>
      <c r="F42" s="127" t="s">
        <v>19</v>
      </c>
      <c r="G42" s="198" t="s">
        <v>38</v>
      </c>
      <c r="H42" s="126"/>
      <c r="I42" s="201" t="s">
        <v>35</v>
      </c>
      <c r="J42" s="126" t="s">
        <v>73</v>
      </c>
      <c r="K42" s="43">
        <v>2</v>
      </c>
      <c r="L42" s="44">
        <v>1.2</v>
      </c>
      <c r="M42" s="45" t="s">
        <v>20</v>
      </c>
      <c r="N42" s="46">
        <v>1.7</v>
      </c>
      <c r="O42" s="84">
        <v>1</v>
      </c>
      <c r="P42" s="85">
        <f>Q42*S42*2.9</f>
        <v>55.824999999999996</v>
      </c>
      <c r="Q42" s="86">
        <v>5.5</v>
      </c>
      <c r="R42" s="87" t="s">
        <v>20</v>
      </c>
      <c r="S42" s="88">
        <v>3.5</v>
      </c>
      <c r="T42" s="209">
        <v>32.200000000000003</v>
      </c>
      <c r="U42" s="210">
        <v>40</v>
      </c>
      <c r="V42" s="206">
        <f>T42-U42</f>
        <v>-7.7999999999999972</v>
      </c>
      <c r="W42" s="91"/>
      <c r="X42" s="92"/>
      <c r="Y42" s="42">
        <f t="shared" si="0"/>
        <v>0</v>
      </c>
    </row>
    <row r="43" spans="1:25" s="13" customFormat="1" ht="24.95" customHeight="1" x14ac:dyDescent="0.2">
      <c r="A43" s="124"/>
      <c r="B43" s="127"/>
      <c r="C43" s="127"/>
      <c r="D43" s="127"/>
      <c r="E43" s="130"/>
      <c r="F43" s="127"/>
      <c r="G43" s="180"/>
      <c r="H43" s="127"/>
      <c r="I43" s="184"/>
      <c r="J43" s="127"/>
      <c r="K43" s="48">
        <v>2</v>
      </c>
      <c r="L43" s="49">
        <v>1.2</v>
      </c>
      <c r="M43" s="50" t="s">
        <v>20</v>
      </c>
      <c r="N43" s="51">
        <v>1.7</v>
      </c>
      <c r="O43" s="186">
        <v>1</v>
      </c>
      <c r="P43" s="189">
        <f>Q43*S43*2.8+Q44*S44*2.8</f>
        <v>99.483999999999995</v>
      </c>
      <c r="Q43" s="86">
        <v>5.6</v>
      </c>
      <c r="R43" s="87" t="s">
        <v>20</v>
      </c>
      <c r="S43" s="88">
        <v>5.4</v>
      </c>
      <c r="T43" s="209"/>
      <c r="U43" s="210"/>
      <c r="V43" s="206"/>
      <c r="W43" s="95"/>
      <c r="X43" s="112"/>
      <c r="Y43" s="113">
        <f t="shared" si="0"/>
        <v>0</v>
      </c>
    </row>
    <row r="44" spans="1:25" s="13" customFormat="1" ht="24.95" customHeight="1" x14ac:dyDescent="0.2">
      <c r="A44" s="124"/>
      <c r="B44" s="127"/>
      <c r="C44" s="127"/>
      <c r="D44" s="127"/>
      <c r="E44" s="130"/>
      <c r="F44" s="127"/>
      <c r="G44" s="199"/>
      <c r="H44" s="200"/>
      <c r="I44" s="202"/>
      <c r="J44" s="127"/>
      <c r="K44" s="48">
        <v>1</v>
      </c>
      <c r="L44" s="49">
        <v>1.5</v>
      </c>
      <c r="M44" s="50" t="s">
        <v>20</v>
      </c>
      <c r="N44" s="51">
        <v>1.7</v>
      </c>
      <c r="O44" s="203"/>
      <c r="P44" s="204"/>
      <c r="Q44" s="86">
        <v>2.2999999999999998</v>
      </c>
      <c r="R44" s="87" t="s">
        <v>20</v>
      </c>
      <c r="S44" s="88">
        <v>2.2999999999999998</v>
      </c>
      <c r="T44" s="209"/>
      <c r="U44" s="210"/>
      <c r="V44" s="206"/>
      <c r="W44" s="114"/>
      <c r="X44" s="94"/>
      <c r="Y44" s="47">
        <f t="shared" si="0"/>
        <v>0</v>
      </c>
    </row>
    <row r="45" spans="1:25" s="13" customFormat="1" ht="24.95" customHeight="1" x14ac:dyDescent="0.2">
      <c r="A45" s="124"/>
      <c r="B45" s="127"/>
      <c r="C45" s="127"/>
      <c r="D45" s="127"/>
      <c r="E45" s="130"/>
      <c r="F45" s="127"/>
      <c r="G45" s="180" t="s">
        <v>32</v>
      </c>
      <c r="H45" s="182"/>
      <c r="I45" s="183" t="s">
        <v>35</v>
      </c>
      <c r="J45" s="127"/>
      <c r="K45" s="48">
        <v>2</v>
      </c>
      <c r="L45" s="49">
        <v>1.2</v>
      </c>
      <c r="M45" s="50" t="s">
        <v>20</v>
      </c>
      <c r="N45" s="51">
        <v>1.7</v>
      </c>
      <c r="O45" s="186">
        <v>1</v>
      </c>
      <c r="P45" s="189">
        <f>Q45*S45*2.5+Q46*S46*2.6</f>
        <v>111.70099999999999</v>
      </c>
      <c r="Q45" s="86">
        <v>5.9</v>
      </c>
      <c r="R45" s="87" t="s">
        <v>20</v>
      </c>
      <c r="S45" s="88">
        <v>5.5</v>
      </c>
      <c r="T45" s="209"/>
      <c r="U45" s="210"/>
      <c r="V45" s="206"/>
      <c r="W45" s="95"/>
      <c r="X45" s="95"/>
      <c r="Y45" s="52">
        <f t="shared" si="0"/>
        <v>0</v>
      </c>
    </row>
    <row r="46" spans="1:25" s="13" customFormat="1" ht="24.95" customHeight="1" x14ac:dyDescent="0.2">
      <c r="A46" s="124"/>
      <c r="B46" s="127"/>
      <c r="C46" s="127"/>
      <c r="D46" s="127"/>
      <c r="E46" s="130"/>
      <c r="F46" s="127"/>
      <c r="G46" s="180"/>
      <c r="H46" s="127"/>
      <c r="I46" s="184"/>
      <c r="J46" s="127"/>
      <c r="K46" s="115">
        <v>1</v>
      </c>
      <c r="L46" s="116">
        <v>1.5</v>
      </c>
      <c r="M46" s="117" t="s">
        <v>20</v>
      </c>
      <c r="N46" s="118">
        <v>1.7</v>
      </c>
      <c r="O46" s="187"/>
      <c r="P46" s="190"/>
      <c r="Q46" s="192">
        <v>2.4</v>
      </c>
      <c r="R46" s="196" t="s">
        <v>20</v>
      </c>
      <c r="S46" s="194">
        <v>4.9000000000000004</v>
      </c>
      <c r="T46" s="209"/>
      <c r="U46" s="210"/>
      <c r="V46" s="206"/>
      <c r="W46" s="112"/>
      <c r="X46" s="112"/>
      <c r="Y46" s="113">
        <f t="shared" si="0"/>
        <v>0</v>
      </c>
    </row>
    <row r="47" spans="1:25" s="13" customFormat="1" ht="24.95" customHeight="1" thickBot="1" x14ac:dyDescent="0.25">
      <c r="A47" s="125"/>
      <c r="B47" s="128"/>
      <c r="C47" s="128"/>
      <c r="D47" s="128"/>
      <c r="E47" s="131"/>
      <c r="F47" s="128"/>
      <c r="G47" s="181"/>
      <c r="H47" s="128"/>
      <c r="I47" s="185"/>
      <c r="J47" s="128"/>
      <c r="K47" s="53">
        <v>1</v>
      </c>
      <c r="L47" s="54">
        <v>0.6</v>
      </c>
      <c r="M47" s="55" t="s">
        <v>20</v>
      </c>
      <c r="N47" s="56">
        <v>1.7</v>
      </c>
      <c r="O47" s="188"/>
      <c r="P47" s="191"/>
      <c r="Q47" s="193"/>
      <c r="R47" s="197"/>
      <c r="S47" s="195"/>
      <c r="T47" s="173"/>
      <c r="U47" s="175"/>
      <c r="V47" s="207"/>
      <c r="W47" s="89"/>
      <c r="X47" s="89"/>
      <c r="Y47" s="80">
        <f t="shared" si="0"/>
        <v>0</v>
      </c>
    </row>
    <row r="48" spans="1:25" ht="38.25" customHeight="1" thickBot="1" x14ac:dyDescent="0.25">
      <c r="A48" s="8"/>
      <c r="B48" s="8"/>
      <c r="C48" s="8"/>
      <c r="D48" s="8"/>
      <c r="E48" s="8"/>
      <c r="F48" s="8"/>
      <c r="G48" s="8"/>
      <c r="H48" s="8"/>
      <c r="I48" s="8"/>
      <c r="J48" s="119" t="s">
        <v>10</v>
      </c>
      <c r="K48" s="12">
        <f>SUM(K9:K47)</f>
        <v>54</v>
      </c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9"/>
      <c r="W48" s="59"/>
      <c r="X48" s="61"/>
      <c r="Y48" s="14">
        <f>SUM(Y9:Y47)</f>
        <v>0</v>
      </c>
    </row>
    <row r="50" spans="1:3" x14ac:dyDescent="0.2">
      <c r="A50" s="57" t="s">
        <v>33</v>
      </c>
      <c r="C50" s="1" t="s">
        <v>34</v>
      </c>
    </row>
  </sheetData>
  <mergeCells count="196">
    <mergeCell ref="A36:A37"/>
    <mergeCell ref="B36:B37"/>
    <mergeCell ref="C36:C37"/>
    <mergeCell ref="D36:D37"/>
    <mergeCell ref="E36:E37"/>
    <mergeCell ref="F36:F37"/>
    <mergeCell ref="J36:J37"/>
    <mergeCell ref="J42:J47"/>
    <mergeCell ref="A40:A41"/>
    <mergeCell ref="B40:B41"/>
    <mergeCell ref="C40:C41"/>
    <mergeCell ref="D40:D41"/>
    <mergeCell ref="E40:E41"/>
    <mergeCell ref="F40:F41"/>
    <mergeCell ref="G40:G41"/>
    <mergeCell ref="H40:H41"/>
    <mergeCell ref="I40:I41"/>
    <mergeCell ref="J38:J39"/>
    <mergeCell ref="A38:A39"/>
    <mergeCell ref="B38:B39"/>
    <mergeCell ref="C38:C39"/>
    <mergeCell ref="D38:D39"/>
    <mergeCell ref="E38:E39"/>
    <mergeCell ref="F38:F39"/>
    <mergeCell ref="G38:G39"/>
    <mergeCell ref="H38:H39"/>
    <mergeCell ref="I38:I39"/>
    <mergeCell ref="H24:H27"/>
    <mergeCell ref="I24:I27"/>
    <mergeCell ref="H28:H30"/>
    <mergeCell ref="I28:I30"/>
    <mergeCell ref="G31:G32"/>
    <mergeCell ref="J24:J30"/>
    <mergeCell ref="G33:G35"/>
    <mergeCell ref="H31:H32"/>
    <mergeCell ref="I31:I32"/>
    <mergeCell ref="H33:H35"/>
    <mergeCell ref="I33:I35"/>
    <mergeCell ref="U19:U20"/>
    <mergeCell ref="V19:V20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A10:A11"/>
    <mergeCell ref="B10:B11"/>
    <mergeCell ref="C10:C11"/>
    <mergeCell ref="D10:D11"/>
    <mergeCell ref="E10:E11"/>
    <mergeCell ref="F10:F11"/>
    <mergeCell ref="G10:G11"/>
    <mergeCell ref="H10:H11"/>
    <mergeCell ref="A12:A13"/>
    <mergeCell ref="B12:B13"/>
    <mergeCell ref="C12:C13"/>
    <mergeCell ref="D12:D13"/>
    <mergeCell ref="E12:E13"/>
    <mergeCell ref="F12:F13"/>
    <mergeCell ref="U10:U11"/>
    <mergeCell ref="V10:V11"/>
    <mergeCell ref="T17:T18"/>
    <mergeCell ref="U17:U18"/>
    <mergeCell ref="V17:V18"/>
    <mergeCell ref="V12:V13"/>
    <mergeCell ref="T21:T23"/>
    <mergeCell ref="U21:U23"/>
    <mergeCell ref="D17:D18"/>
    <mergeCell ref="E17:E18"/>
    <mergeCell ref="F17:F18"/>
    <mergeCell ref="G17:G18"/>
    <mergeCell ref="H17:H18"/>
    <mergeCell ref="I17:I18"/>
    <mergeCell ref="U14:U15"/>
    <mergeCell ref="V14:V15"/>
    <mergeCell ref="D19:D20"/>
    <mergeCell ref="E19:E20"/>
    <mergeCell ref="F19:F20"/>
    <mergeCell ref="G19:G20"/>
    <mergeCell ref="H19:H20"/>
    <mergeCell ref="I19:I20"/>
    <mergeCell ref="J19:J20"/>
    <mergeCell ref="T19:T20"/>
    <mergeCell ref="I10:I11"/>
    <mergeCell ref="J10:J11"/>
    <mergeCell ref="J17:J18"/>
    <mergeCell ref="T31:T35"/>
    <mergeCell ref="O3:S3"/>
    <mergeCell ref="O4:O8"/>
    <mergeCell ref="P4:P7"/>
    <mergeCell ref="Q4:S7"/>
    <mergeCell ref="Q8:S8"/>
    <mergeCell ref="T10:T11"/>
    <mergeCell ref="J14:J15"/>
    <mergeCell ref="T14:T15"/>
    <mergeCell ref="J22:J23"/>
    <mergeCell ref="I4:I8"/>
    <mergeCell ref="J4:J8"/>
    <mergeCell ref="J31:J35"/>
    <mergeCell ref="V21:V23"/>
    <mergeCell ref="G22:G23"/>
    <mergeCell ref="H22:H23"/>
    <mergeCell ref="I22:I23"/>
    <mergeCell ref="T42:T47"/>
    <mergeCell ref="U42:U47"/>
    <mergeCell ref="V42:V47"/>
    <mergeCell ref="T24:T30"/>
    <mergeCell ref="U24:U30"/>
    <mergeCell ref="V24:V30"/>
    <mergeCell ref="U31:U35"/>
    <mergeCell ref="V31:V35"/>
    <mergeCell ref="T38:T39"/>
    <mergeCell ref="U38:U39"/>
    <mergeCell ref="V38:V39"/>
    <mergeCell ref="J40:J41"/>
    <mergeCell ref="T40:T41"/>
    <mergeCell ref="U40:U41"/>
    <mergeCell ref="V40:V41"/>
    <mergeCell ref="T36:T37"/>
    <mergeCell ref="U36:U37"/>
    <mergeCell ref="V36:V37"/>
    <mergeCell ref="G24:G27"/>
    <mergeCell ref="G28:G30"/>
    <mergeCell ref="T12:T13"/>
    <mergeCell ref="U12:U13"/>
    <mergeCell ref="J12:J13"/>
    <mergeCell ref="L48:V48"/>
    <mergeCell ref="A42:A47"/>
    <mergeCell ref="B42:B47"/>
    <mergeCell ref="C42:C47"/>
    <mergeCell ref="D42:D47"/>
    <mergeCell ref="E42:E47"/>
    <mergeCell ref="F42:F47"/>
    <mergeCell ref="G45:G47"/>
    <mergeCell ref="H45:H47"/>
    <mergeCell ref="I45:I47"/>
    <mergeCell ref="O45:O47"/>
    <mergeCell ref="P45:P47"/>
    <mergeCell ref="Q46:Q47"/>
    <mergeCell ref="S46:S47"/>
    <mergeCell ref="R46:R47"/>
    <mergeCell ref="G42:G44"/>
    <mergeCell ref="H42:H44"/>
    <mergeCell ref="I42:I44"/>
    <mergeCell ref="O43:O44"/>
    <mergeCell ref="P43:P44"/>
    <mergeCell ref="A24:A30"/>
    <mergeCell ref="A1:Y1"/>
    <mergeCell ref="A2:Y2"/>
    <mergeCell ref="A3:G3"/>
    <mergeCell ref="I3:N3"/>
    <mergeCell ref="T3:V3"/>
    <mergeCell ref="Y3:Y8"/>
    <mergeCell ref="A4:A8"/>
    <mergeCell ref="B4:B8"/>
    <mergeCell ref="C4:C8"/>
    <mergeCell ref="D4:D8"/>
    <mergeCell ref="K4:K8"/>
    <mergeCell ref="L4:N7"/>
    <mergeCell ref="T4:T6"/>
    <mergeCell ref="U4:U6"/>
    <mergeCell ref="V4:V7"/>
    <mergeCell ref="L8:N8"/>
    <mergeCell ref="E4:E8"/>
    <mergeCell ref="F4:F8"/>
    <mergeCell ref="G4:G8"/>
    <mergeCell ref="H4:H8"/>
    <mergeCell ref="X3:X8"/>
    <mergeCell ref="W3:W8"/>
    <mergeCell ref="B24:B30"/>
    <mergeCell ref="C24:C30"/>
    <mergeCell ref="D24:D30"/>
    <mergeCell ref="E24:E30"/>
    <mergeCell ref="F24:F30"/>
    <mergeCell ref="A31:A35"/>
    <mergeCell ref="B31:B35"/>
    <mergeCell ref="C31:C35"/>
    <mergeCell ref="D31:D35"/>
    <mergeCell ref="E31:E35"/>
    <mergeCell ref="F31:F35"/>
    <mergeCell ref="A21:A23"/>
    <mergeCell ref="B21:B23"/>
    <mergeCell ref="C21:C23"/>
    <mergeCell ref="D21:D23"/>
    <mergeCell ref="E21:E23"/>
    <mergeCell ref="F21:F23"/>
    <mergeCell ref="A17:A18"/>
    <mergeCell ref="B17:B18"/>
    <mergeCell ref="C17:C18"/>
    <mergeCell ref="A19:A20"/>
    <mergeCell ref="B19:B20"/>
    <mergeCell ref="C19:C20"/>
  </mergeCells>
  <pageMargins left="0.31496062992125984" right="0.31496062992125984" top="0.78740157480314965" bottom="0.78740157480314965" header="0.31496062992125984" footer="0.31496062992125984"/>
  <pageSetup paperSize="9" scale="51" orientation="landscape" r:id="rId1"/>
  <headerFooter>
    <oddHeader>&amp;L&amp;G&amp;RPříloha A1-1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2024-02-27T09:38:30Z</cp:lastPrinted>
  <dcterms:created xsi:type="dcterms:W3CDTF">2022-06-17T05:11:25Z</dcterms:created>
  <dcterms:modified xsi:type="dcterms:W3CDTF">2024-04-17T08:10:38Z</dcterms:modified>
</cp:coreProperties>
</file>